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minfante\AppData\Roaming\OpenText\OTEdit\EC_entconnect\c11747906\"/>
    </mc:Choice>
  </mc:AlternateContent>
  <xr:revisionPtr revIDLastSave="0" documentId="13_ncr:1_{B7000141-CC89-4F74-AA73-21FA11CAB483}" xr6:coauthVersionLast="47" xr6:coauthVersionMax="47" xr10:uidLastSave="{00000000-0000-0000-0000-000000000000}"/>
  <bookViews>
    <workbookView xWindow="-120" yWindow="-120" windowWidth="29040" windowHeight="15720" xr2:uid="{00000000-000D-0000-FFFF-FFFF00000000}"/>
  </bookViews>
  <sheets>
    <sheet name="2025-26 (New-monthly)" sheetId="13" r:id="rId1"/>
    <sheet name="2025-26 (Annual)" sheetId="17" r:id="rId2"/>
    <sheet name="2025-26 (Example)" sheetId="16" r:id="rId3"/>
    <sheet name="CPP &amp; EI Max" sheetId="9" state="hidden" r:id="rId4"/>
    <sheet name="Local List" sheetId="12"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4" i="17" l="1"/>
  <c r="B95" i="17" s="1"/>
  <c r="B97" i="17" s="1"/>
  <c r="E92" i="17"/>
  <c r="E91" i="17"/>
  <c r="A91" i="17"/>
  <c r="E90" i="17"/>
  <c r="A90" i="17"/>
  <c r="E89" i="17"/>
  <c r="A89" i="17"/>
  <c r="E88" i="17"/>
  <c r="A88" i="17"/>
  <c r="E87" i="17"/>
  <c r="A87" i="17"/>
  <c r="E86" i="17"/>
  <c r="A86" i="17"/>
  <c r="A85" i="17"/>
  <c r="C84" i="17"/>
  <c r="D84" i="17" s="1"/>
  <c r="C83" i="17"/>
  <c r="D66" i="17"/>
  <c r="D65" i="17"/>
  <c r="D64" i="17"/>
  <c r="D63" i="17"/>
  <c r="C92" i="17" s="1"/>
  <c r="D92" i="17" s="1"/>
  <c r="A63" i="17"/>
  <c r="A92" i="17" s="1"/>
  <c r="D62" i="17"/>
  <c r="C91" i="17" s="1"/>
  <c r="D91" i="17" s="1"/>
  <c r="D61" i="17"/>
  <c r="C90" i="17" s="1"/>
  <c r="D90" i="17" s="1"/>
  <c r="D60" i="17"/>
  <c r="C89" i="17" s="1"/>
  <c r="D89" i="17" s="1"/>
  <c r="D59" i="17"/>
  <c r="C88" i="17" s="1"/>
  <c r="D88" i="17" s="1"/>
  <c r="D58" i="17"/>
  <c r="C87" i="17" s="1"/>
  <c r="D87" i="17" s="1"/>
  <c r="D57" i="17"/>
  <c r="C86" i="17" s="1"/>
  <c r="D86" i="17" s="1"/>
  <c r="D55" i="17"/>
  <c r="A55" i="17"/>
  <c r="A84" i="17" s="1"/>
  <c r="D54" i="17"/>
  <c r="A54" i="17"/>
  <c r="A83" i="17" s="1"/>
  <c r="B50" i="17"/>
  <c r="D50" i="17" s="1"/>
  <c r="D49" i="17"/>
  <c r="D48" i="17"/>
  <c r="D47" i="17"/>
  <c r="D46" i="17"/>
  <c r="D45" i="17"/>
  <c r="B36" i="17"/>
  <c r="B32" i="17"/>
  <c r="E71" i="17" s="1"/>
  <c r="B30" i="17"/>
  <c r="B94" i="16"/>
  <c r="B95" i="16" s="1"/>
  <c r="B97" i="16" s="1"/>
  <c r="E92" i="16"/>
  <c r="A92" i="16"/>
  <c r="E91" i="16"/>
  <c r="A91" i="16"/>
  <c r="E90" i="16"/>
  <c r="A90" i="16"/>
  <c r="E89" i="16"/>
  <c r="C89" i="16"/>
  <c r="D89" i="16" s="1"/>
  <c r="A89" i="16"/>
  <c r="E88" i="16"/>
  <c r="A88" i="16"/>
  <c r="E87" i="16"/>
  <c r="A87" i="16"/>
  <c r="E86" i="16"/>
  <c r="A86" i="16"/>
  <c r="A85" i="16"/>
  <c r="C83" i="16"/>
  <c r="D66" i="16"/>
  <c r="D65" i="16"/>
  <c r="D64" i="16"/>
  <c r="D63" i="16"/>
  <c r="C92" i="16" s="1"/>
  <c r="D92" i="16" s="1"/>
  <c r="A63" i="16"/>
  <c r="D62" i="16"/>
  <c r="C91" i="16" s="1"/>
  <c r="D91" i="16" s="1"/>
  <c r="D61" i="16"/>
  <c r="C90" i="16" s="1"/>
  <c r="D90" i="16" s="1"/>
  <c r="D60" i="16"/>
  <c r="D59" i="16"/>
  <c r="C88" i="16" s="1"/>
  <c r="D88" i="16" s="1"/>
  <c r="D58" i="16"/>
  <c r="C87" i="16" s="1"/>
  <c r="D87" i="16" s="1"/>
  <c r="D57" i="16"/>
  <c r="C86" i="16" s="1"/>
  <c r="D86" i="16" s="1"/>
  <c r="D55" i="16"/>
  <c r="C84" i="16" s="1"/>
  <c r="D84" i="16" s="1"/>
  <c r="A55" i="16"/>
  <c r="A84" i="16" s="1"/>
  <c r="D54" i="16"/>
  <c r="A54" i="16"/>
  <c r="A83" i="16" s="1"/>
  <c r="D50" i="16"/>
  <c r="B50" i="16"/>
  <c r="B56" i="16" s="1"/>
  <c r="D49" i="16"/>
  <c r="D48" i="16"/>
  <c r="D47" i="16"/>
  <c r="D46" i="16"/>
  <c r="D45" i="16"/>
  <c r="D51" i="16" s="1"/>
  <c r="B36" i="16"/>
  <c r="E96" i="16" s="1"/>
  <c r="B32" i="16"/>
  <c r="B78" i="16" s="1"/>
  <c r="B30" i="16"/>
  <c r="C71" i="12"/>
  <c r="E96" i="17" l="1"/>
  <c r="B56" i="17"/>
  <c r="D51" i="17"/>
  <c r="D71" i="17"/>
  <c r="D83" i="17"/>
  <c r="B78" i="17"/>
  <c r="B21" i="16"/>
  <c r="C81" i="16"/>
  <c r="D56" i="16"/>
  <c r="C85" i="16" s="1"/>
  <c r="D85" i="16" s="1"/>
  <c r="D67" i="16"/>
  <c r="D71" i="16"/>
  <c r="D83" i="16"/>
  <c r="E71" i="16"/>
  <c r="C96" i="17" l="1"/>
  <c r="D96" i="17" s="1"/>
  <c r="B24" i="17"/>
  <c r="B21" i="17"/>
  <c r="D56" i="17"/>
  <c r="C81" i="17"/>
  <c r="D69" i="16"/>
  <c r="D73" i="16" s="1"/>
  <c r="B25" i="16" s="1"/>
  <c r="B22" i="16"/>
  <c r="C94" i="16"/>
  <c r="D94" i="16" s="1"/>
  <c r="E85" i="16"/>
  <c r="D81" i="16"/>
  <c r="C96" i="16"/>
  <c r="D96" i="16" s="1"/>
  <c r="B24" i="16"/>
  <c r="B23" i="16"/>
  <c r="E85" i="17" l="1"/>
  <c r="D81" i="17"/>
  <c r="C85" i="17"/>
  <c r="D67" i="17"/>
  <c r="C95" i="16"/>
  <c r="D69" i="17" l="1"/>
  <c r="D73" i="17" s="1"/>
  <c r="B25" i="17" s="1"/>
  <c r="B22" i="17"/>
  <c r="B23" i="17" s="1"/>
  <c r="D85" i="17"/>
  <c r="C94" i="17"/>
  <c r="C97" i="16"/>
  <c r="D97" i="16" s="1"/>
  <c r="D95" i="16"/>
  <c r="D94" i="17" l="1"/>
  <c r="C95" i="17"/>
  <c r="C97" i="17" l="1"/>
  <c r="D97" i="17" s="1"/>
  <c r="D95" i="17"/>
  <c r="D57" i="13" l="1"/>
  <c r="E86" i="13"/>
  <c r="D55" i="13"/>
  <c r="D54" i="13"/>
  <c r="A55" i="13"/>
  <c r="A54" i="13"/>
  <c r="A63" i="13"/>
  <c r="B36" i="13"/>
  <c r="E10" i="9"/>
  <c r="E13" i="9" s="1"/>
  <c r="E91" i="13"/>
  <c r="E90" i="13"/>
  <c r="E89" i="13"/>
  <c r="E88" i="13"/>
  <c r="E87" i="13"/>
  <c r="E92" i="13"/>
  <c r="H10" i="9" l="1"/>
  <c r="H13" i="9" s="1"/>
  <c r="G10" i="9"/>
  <c r="G13" i="9" s="1"/>
  <c r="F10" i="9"/>
  <c r="F13" i="9" s="1"/>
  <c r="B50" i="13" l="1"/>
  <c r="B56" i="13" l="1"/>
  <c r="D63" i="13"/>
  <c r="D58" i="13" l="1"/>
  <c r="A91" i="13" l="1"/>
  <c r="A90" i="13"/>
  <c r="D62" i="13" l="1"/>
  <c r="C91" i="13" s="1"/>
  <c r="B94" i="13" l="1"/>
  <c r="B95" i="13" s="1"/>
  <c r="B97" i="13" s="1"/>
  <c r="A89" i="13"/>
  <c r="A88" i="13"/>
  <c r="A87" i="13"/>
  <c r="A86" i="13"/>
  <c r="A85" i="13"/>
  <c r="D66" i="13"/>
  <c r="D65" i="13"/>
  <c r="D64" i="13"/>
  <c r="C92" i="13"/>
  <c r="A92" i="13"/>
  <c r="D61" i="13"/>
  <c r="C90" i="13" s="1"/>
  <c r="D60" i="13"/>
  <c r="D59" i="13"/>
  <c r="C87" i="13"/>
  <c r="D87" i="13" s="1"/>
  <c r="C84" i="13"/>
  <c r="D84" i="13" s="1"/>
  <c r="A84" i="13"/>
  <c r="C83" i="13"/>
  <c r="A83" i="13"/>
  <c r="D50" i="13"/>
  <c r="D49" i="13"/>
  <c r="D48" i="13"/>
  <c r="D47" i="13"/>
  <c r="D46" i="13"/>
  <c r="D45" i="13"/>
  <c r="B32" i="13"/>
  <c r="B30" i="13"/>
  <c r="D71" i="13" l="1"/>
  <c r="E96" i="13"/>
  <c r="D92" i="13"/>
  <c r="C88" i="13"/>
  <c r="D88" i="13" s="1"/>
  <c r="D90" i="13"/>
  <c r="C89" i="13"/>
  <c r="D89" i="13" s="1"/>
  <c r="D91" i="13"/>
  <c r="D51" i="13"/>
  <c r="B78" i="13"/>
  <c r="D83" i="13"/>
  <c r="E71" i="13"/>
  <c r="B21" i="13" l="1"/>
  <c r="C86" i="13"/>
  <c r="D86" i="13" s="1"/>
  <c r="D56" i="13"/>
  <c r="C85" i="13" s="1"/>
  <c r="D85" i="13" s="1"/>
  <c r="C81" i="13"/>
  <c r="C96" i="13"/>
  <c r="D96" i="13" s="1"/>
  <c r="B24" i="13"/>
  <c r="E85" i="13" l="1"/>
  <c r="D81" i="13"/>
  <c r="C94" i="13"/>
  <c r="C95" i="13" s="1"/>
  <c r="D67" i="13"/>
  <c r="D69" i="13" s="1"/>
  <c r="B22" i="13" l="1"/>
  <c r="B23" i="13" s="1"/>
  <c r="D73" i="13"/>
  <c r="B25" i="13" s="1"/>
  <c r="D94" i="13"/>
  <c r="C97" i="13" l="1"/>
  <c r="D97" i="13" s="1"/>
  <c r="D9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Infante</author>
    <author>Administrator</author>
  </authors>
  <commentList>
    <comment ref="A54" authorId="0" shapeId="0" xr:uid="{30E6C27E-8A38-4B05-B2E3-667234995FD2}">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5" authorId="0" shapeId="0" xr:uid="{C745DB28-F203-453C-A889-332CDC00950D}">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6" authorId="0" shapeId="0" xr:uid="{E31FC33F-BCA5-45EC-8BBF-3F42430FA08B}">
      <text>
        <r>
          <rPr>
            <b/>
            <sz val="9"/>
            <color indexed="81"/>
            <rFont val="Tahoma"/>
            <family val="2"/>
          </rPr>
          <t>Michael Infante:</t>
        </r>
        <r>
          <rPr>
            <sz val="9"/>
            <color indexed="81"/>
            <rFont val="Tahoma"/>
            <family val="2"/>
          </rPr>
          <t xml:space="preserve">
https://tpp.pensionsbc.ca/how-pension-contributions-work
</t>
        </r>
      </text>
    </comment>
    <comment ref="C56" authorId="1" shapeId="0" xr:uid="{97A244C6-3B26-469C-B4FE-3DEAAB62EDE5}">
      <text>
        <r>
          <rPr>
            <b/>
            <sz val="9"/>
            <color indexed="81"/>
            <rFont val="Tahoma"/>
            <family val="2"/>
          </rPr>
          <t>Administrator:</t>
        </r>
        <r>
          <rPr>
            <sz val="9"/>
            <color indexed="81"/>
            <rFont val="Tahoma"/>
            <family val="2"/>
          </rPr>
          <t xml:space="preserve">
0 or 1</t>
        </r>
      </text>
    </comment>
    <comment ref="A63" authorId="0" shapeId="0" xr:uid="{6E4A8C82-9BCB-4603-B977-23E44E054DA5}">
      <text>
        <r>
          <rPr>
            <b/>
            <sz val="11"/>
            <color indexed="81"/>
            <rFont val="Tahoma"/>
            <family val="2"/>
          </rPr>
          <t>Michael Infante:</t>
        </r>
        <r>
          <rPr>
            <sz val="11"/>
            <color indexed="81"/>
            <rFont val="Tahoma"/>
            <family val="2"/>
          </rPr>
          <t xml:space="preserve">
https://www.worksafebc.com/en/insurance/know-coverage-costs/find-classification-industry-rate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Infante</author>
    <author>Administrator</author>
  </authors>
  <commentList>
    <comment ref="A54" authorId="0" shapeId="0" xr:uid="{A96CE408-EF1C-4D46-B213-B81F6185B6FF}">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5" authorId="0" shapeId="0" xr:uid="{CC927F2D-C94B-4960-9D46-75E1C306EA6F}">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6" authorId="0" shapeId="0" xr:uid="{C62C6849-6336-4277-B9A8-C97217308311}">
      <text>
        <r>
          <rPr>
            <b/>
            <sz val="9"/>
            <color indexed="81"/>
            <rFont val="Tahoma"/>
            <family val="2"/>
          </rPr>
          <t>Michael Infante:</t>
        </r>
        <r>
          <rPr>
            <sz val="9"/>
            <color indexed="81"/>
            <rFont val="Tahoma"/>
            <family val="2"/>
          </rPr>
          <t xml:space="preserve">
https://tpp.pensionsbc.ca/how-pension-contributions-work
</t>
        </r>
      </text>
    </comment>
    <comment ref="C56" authorId="1" shapeId="0" xr:uid="{521CEBB8-1CFF-452D-9924-71D23D43B432}">
      <text>
        <r>
          <rPr>
            <b/>
            <sz val="9"/>
            <color indexed="81"/>
            <rFont val="Tahoma"/>
            <family val="2"/>
          </rPr>
          <t>Administrator:</t>
        </r>
        <r>
          <rPr>
            <sz val="9"/>
            <color indexed="81"/>
            <rFont val="Tahoma"/>
            <family val="2"/>
          </rPr>
          <t xml:space="preserve">
0 or 1</t>
        </r>
      </text>
    </comment>
    <comment ref="A63" authorId="0" shapeId="0" xr:uid="{052202D3-5D09-4CBF-B91F-96F1D7C476EB}">
      <text>
        <r>
          <rPr>
            <b/>
            <sz val="11"/>
            <color indexed="81"/>
            <rFont val="Tahoma"/>
            <family val="2"/>
          </rPr>
          <t>Michael Infante:</t>
        </r>
        <r>
          <rPr>
            <sz val="11"/>
            <color indexed="81"/>
            <rFont val="Tahoma"/>
            <family val="2"/>
          </rPr>
          <t xml:space="preserve">
https://www.worksafebc.com/en/insurance/know-coverage-costs/find-classification-industry-rate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Infante</author>
    <author>Administrator</author>
  </authors>
  <commentList>
    <comment ref="A54" authorId="0" shapeId="0" xr:uid="{31565EB1-C85F-4EAF-A170-BC0B895ADEC0}">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5" authorId="0" shapeId="0" xr:uid="{C52CF4AE-39DF-493C-8B00-A4C9DDB31E91}">
      <text>
        <r>
          <rPr>
            <b/>
            <sz val="9"/>
            <color indexed="81"/>
            <rFont val="Tahoma"/>
            <family val="2"/>
          </rPr>
          <t>Michael Infante:</t>
        </r>
        <r>
          <rPr>
            <sz val="9"/>
            <color indexed="81"/>
            <rFont val="Tahoma"/>
            <family val="2"/>
          </rPr>
          <t xml:space="preserve">
https://www.canada.ca/en/revenue-agency/services/tax/businesses/topics/payroll/payroll-deductions-contributions/canada-pension-plan-cpp/cpp-contribution-rates-maximums-exemptions.html</t>
        </r>
      </text>
    </comment>
    <comment ref="A56" authorId="0" shapeId="0" xr:uid="{D68C66B1-C58F-4FA1-8A6C-0F84F73F49B9}">
      <text>
        <r>
          <rPr>
            <b/>
            <sz val="9"/>
            <color indexed="81"/>
            <rFont val="Tahoma"/>
            <family val="2"/>
          </rPr>
          <t>Michael Infante:</t>
        </r>
        <r>
          <rPr>
            <sz val="9"/>
            <color indexed="81"/>
            <rFont val="Tahoma"/>
            <family val="2"/>
          </rPr>
          <t xml:space="preserve">
https://tpp.pensionsbc.ca/how-pension-contributions-work
</t>
        </r>
      </text>
    </comment>
    <comment ref="C56" authorId="1" shapeId="0" xr:uid="{4707C9ED-C228-4488-9B72-18C58B0F3FDB}">
      <text>
        <r>
          <rPr>
            <b/>
            <sz val="9"/>
            <color indexed="81"/>
            <rFont val="Tahoma"/>
            <family val="2"/>
          </rPr>
          <t>Administrator:</t>
        </r>
        <r>
          <rPr>
            <sz val="9"/>
            <color indexed="81"/>
            <rFont val="Tahoma"/>
            <family val="2"/>
          </rPr>
          <t xml:space="preserve">
0 or 1</t>
        </r>
      </text>
    </comment>
    <comment ref="A63" authorId="0" shapeId="0" xr:uid="{E43EFAC3-E119-445E-851B-48CAA2EBB549}">
      <text>
        <r>
          <rPr>
            <b/>
            <sz val="11"/>
            <color indexed="81"/>
            <rFont val="Tahoma"/>
            <family val="2"/>
          </rPr>
          <t>Michael Infante:</t>
        </r>
        <r>
          <rPr>
            <sz val="11"/>
            <color indexed="81"/>
            <rFont val="Tahoma"/>
            <family val="2"/>
          </rPr>
          <t xml:space="preserve">
https://www.worksafebc.com/en/insurance/know-coverage-costs/find-classification-industry-rate
</t>
        </r>
      </text>
    </comment>
  </commentList>
</comments>
</file>

<file path=xl/sharedStrings.xml><?xml version="1.0" encoding="utf-8"?>
<sst xmlns="http://schemas.openxmlformats.org/spreadsheetml/2006/main" count="312" uniqueCount="155">
  <si>
    <t>Benefits</t>
  </si>
  <si>
    <t>Release Time Grant</t>
  </si>
  <si>
    <t>Salary</t>
  </si>
  <si>
    <t>Local No.</t>
  </si>
  <si>
    <t>Local Name</t>
  </si>
  <si>
    <t>Annual</t>
  </si>
  <si>
    <t>2019-20</t>
  </si>
  <si>
    <t>President Name:</t>
  </si>
  <si>
    <t>Teachers' Pension (Salary x 11.30%)</t>
  </si>
  <si>
    <t>Group Life</t>
  </si>
  <si>
    <t>Summary</t>
  </si>
  <si>
    <t>Submitted Amounts</t>
  </si>
  <si>
    <t>BCTF Calculated</t>
  </si>
  <si>
    <t>Difference</t>
  </si>
  <si>
    <t>EFAP</t>
  </si>
  <si>
    <t>2020-21</t>
  </si>
  <si>
    <t>2021-22</t>
  </si>
  <si>
    <t>Recruitment/Retention Allowance</t>
  </si>
  <si>
    <t>Dental</t>
  </si>
  <si>
    <t>Explanation</t>
  </si>
  <si>
    <t>Sub-total-Benefits (employer paid)</t>
  </si>
  <si>
    <t>Cost of release</t>
  </si>
  <si>
    <t>2022-23</t>
  </si>
  <si>
    <t>WCB</t>
  </si>
  <si>
    <t>2023-24</t>
  </si>
  <si>
    <t>Max wage:</t>
  </si>
  <si>
    <t>Rate:</t>
  </si>
  <si>
    <t>CPP and EI ER Max (for Release Time Grant)</t>
  </si>
  <si>
    <t>Calendar Year</t>
  </si>
  <si>
    <t>Fiscal Year</t>
  </si>
  <si>
    <t>CPP</t>
  </si>
  <si>
    <t>BCTF Calculated FTE as of September</t>
  </si>
  <si>
    <t>2% SIP Allowance</t>
  </si>
  <si>
    <t>2024-25</t>
  </si>
  <si>
    <t>EI (employer)</t>
  </si>
  <si>
    <t>Comments</t>
  </si>
  <si>
    <t>Benefits-1</t>
  </si>
  <si>
    <t>Benefits-2</t>
  </si>
  <si>
    <t>[allowance-1]</t>
  </si>
  <si>
    <t>[allowance-2]</t>
  </si>
  <si>
    <t>Use these sections for any additional allowances not already included in the worksheet-Note that the President's Allowance is not claimable.</t>
  </si>
  <si>
    <t>Use these sections for any additional benefits not already included in the worksheet</t>
  </si>
  <si>
    <t>Subtotal Benefits</t>
  </si>
  <si>
    <t>Subtotal Salaries + Allowances</t>
  </si>
  <si>
    <t>Cost of Release</t>
  </si>
  <si>
    <t>Salary &amp; Allowances</t>
  </si>
  <si>
    <t>Reduction</t>
  </si>
  <si>
    <t>FTE as of Sept 30,2023 (rounded up)</t>
  </si>
  <si>
    <t>Abbotsford TU</t>
  </si>
  <si>
    <t>Alberni DTU</t>
  </si>
  <si>
    <t>Arrow Lakes TA</t>
  </si>
  <si>
    <t>Boundary DTA</t>
  </si>
  <si>
    <t>Bulkley Valley TU</t>
  </si>
  <si>
    <t>Burnaby TA</t>
  </si>
  <si>
    <t>Burns Lake DTU</t>
  </si>
  <si>
    <t>Campbell River DTA</t>
  </si>
  <si>
    <t>Cariboo-Chilcotin TA</t>
  </si>
  <si>
    <t>Central Coast TA</t>
  </si>
  <si>
    <t>Central Okanagan TA</t>
  </si>
  <si>
    <t>Chilliwack TA</t>
  </si>
  <si>
    <t>Comox DTA</t>
  </si>
  <si>
    <t>Coquitlam TA</t>
  </si>
  <si>
    <t>Cowichan Valley TU</t>
  </si>
  <si>
    <t>Cranbrook DTA</t>
  </si>
  <si>
    <t>Creston Valley TA</t>
  </si>
  <si>
    <t>Delta TA</t>
  </si>
  <si>
    <t>Fernie DTA</t>
  </si>
  <si>
    <t>Fort Nelson DTA</t>
  </si>
  <si>
    <t>Fraser-Cascade TA</t>
  </si>
  <si>
    <t>Gold Trail TA</t>
  </si>
  <si>
    <t>Golden TA</t>
  </si>
  <si>
    <t>Greater Victoria TA</t>
  </si>
  <si>
    <t>Gulf Islands TA</t>
  </si>
  <si>
    <t>Haida Gwaii TA</t>
  </si>
  <si>
    <t>Kamloops Thompson TA</t>
  </si>
  <si>
    <t>Kimberley TA</t>
  </si>
  <si>
    <t>Kitimat DTA</t>
  </si>
  <si>
    <t>Kootenay Columbia TU</t>
  </si>
  <si>
    <t>Lake Cowichan TA</t>
  </si>
  <si>
    <t>Langley TA</t>
  </si>
  <si>
    <t>Maple Ridge TA</t>
  </si>
  <si>
    <t>Mission TU</t>
  </si>
  <si>
    <t>Mt. Arrowsmith (Qualicum) TA</t>
  </si>
  <si>
    <t>Nanaimo DTA</t>
  </si>
  <si>
    <t>Nechako TU</t>
  </si>
  <si>
    <t>Nelson DTA</t>
  </si>
  <si>
    <t>New Westminster TU</t>
  </si>
  <si>
    <t>Nicola Valley TU</t>
  </si>
  <si>
    <t>Nisga'a TU</t>
  </si>
  <si>
    <t>North Okanagan-Shuswap TA</t>
  </si>
  <si>
    <t>North Vancouver TA</t>
  </si>
  <si>
    <t>Okanagan Skaha TU</t>
  </si>
  <si>
    <t>Peace River North TA</t>
  </si>
  <si>
    <t>Peace River South TA</t>
  </si>
  <si>
    <t>Prince George DTA</t>
  </si>
  <si>
    <t>Prince Rupert DTU</t>
  </si>
  <si>
    <t>Princeton DTU</t>
  </si>
  <si>
    <t>Quesnel DTA</t>
  </si>
  <si>
    <t>Revelstoke TA</t>
  </si>
  <si>
    <t>Richmond TA</t>
  </si>
  <si>
    <t>Saanich TA</t>
  </si>
  <si>
    <t>Sea to Sky TA</t>
  </si>
  <si>
    <t>SEPF</t>
  </si>
  <si>
    <t>Sooke TA</t>
  </si>
  <si>
    <t>South Okanagan Similkameen TU</t>
  </si>
  <si>
    <t>Stikine TA</t>
  </si>
  <si>
    <t>Sunshine Coast TA</t>
  </si>
  <si>
    <t>Surrey TA</t>
  </si>
  <si>
    <t>Terrace DTU</t>
  </si>
  <si>
    <t>Vancouver Island North TA</t>
  </si>
  <si>
    <t>Vancouver Island West TU</t>
  </si>
  <si>
    <t>Vernon TA</t>
  </si>
  <si>
    <t>VEAES</t>
  </si>
  <si>
    <t>VSTA</t>
  </si>
  <si>
    <t>West Vancouver TA</t>
  </si>
  <si>
    <t>Windermere TA</t>
  </si>
  <si>
    <t>[allowance-3]</t>
  </si>
  <si>
    <t>Benefits-3</t>
  </si>
  <si>
    <t>Months</t>
  </si>
  <si>
    <t>Employer Health Tax (EHT)</t>
  </si>
  <si>
    <t>Extended Health Benefits (EHB)</t>
  </si>
  <si>
    <t>Grant reduction
(0.173% x Provincial Avg. Salary x Local FTE)</t>
  </si>
  <si>
    <t>(This field is automatically populated based on the local chosen in cell B12)</t>
  </si>
  <si>
    <t>Section I: General Information</t>
  </si>
  <si>
    <t>Section II: Calculation</t>
  </si>
  <si>
    <t>Salaries + Allowances</t>
  </si>
  <si>
    <t>Monthly Amount</t>
  </si>
  <si>
    <t>EI Rebate</t>
  </si>
  <si>
    <t>President Release Time Grant Calculation</t>
  </si>
  <si>
    <t>Maximim WCB</t>
  </si>
  <si>
    <t>Provincial Average Salary</t>
  </si>
  <si>
    <t>2025-26</t>
  </si>
  <si>
    <t>*2024-25 Provincial Average Salary per FTE</t>
  </si>
  <si>
    <t>(The 2024-25 provincial average salary per FTE is calculated by taking the average of the provincial average salary per FTE of each</t>
  </si>
  <si>
    <t xml:space="preserve"> month from September 2024 to April 2025. The data is as of August 13, 2025.)</t>
  </si>
  <si>
    <t>**This worksheet template does not accommodate salary increases during the year. Please contact grants@bctf.ca for assistance.</t>
  </si>
  <si>
    <t>https://www.canada.ca/en/revenue-agency/services/tax/businesses/topics/payroll/payroll-deductions-contributions/employment-insurance-ei/ei-premium-rates-maximums.html</t>
  </si>
  <si>
    <t>https://www.canada.ca/en/revenue-agency/services/tax/businesses/topics/payroll/payroll-deductions-contributions/canada-pension-plan-cpp/cpp-contribution-rates-maximums-exemptions.html</t>
  </si>
  <si>
    <t>https://tpp.pensionsbc.ca/how-pension-contributions-work</t>
  </si>
  <si>
    <t>TPP Contribution Rate (Employer Contribution)</t>
  </si>
  <si>
    <t>https://www.worksafebc.com/en/insurance/know-coverage-costs/find-classification-industry-rate</t>
  </si>
  <si>
    <t>Reference</t>
  </si>
  <si>
    <t>https://www2.gov.bc.ca/gov/content/taxes/employer-health-tax/employer-health-tax-overview</t>
  </si>
  <si>
    <t>Classification: 765008 Public School District</t>
  </si>
  <si>
    <t>FTE @ Sept. 2024 (previous school year)</t>
  </si>
  <si>
    <t>Employer Health Tax</t>
  </si>
  <si>
    <t xml:space="preserve">Ensure that summer months are calculated correctly. In some cases when September invoices are referenced, it will include the summer months, therefore the monthly rate will need to be calculated. </t>
  </si>
  <si>
    <t>quathet TA</t>
  </si>
  <si>
    <t>Annual Amount</t>
  </si>
  <si>
    <t>The 2024-25 provincial average salary per FTE is calculated by taking the average of the provincial average salary per FTE of each month from September 2024 to May 2025. The data is as of September 17, 2025.</t>
  </si>
  <si>
    <t xml:space="preserve"> month from September 2024 to May 2025. The data is as of September 17, 2025.)</t>
  </si>
  <si>
    <t>Calculated based on 2% of the allowable salary and allowances</t>
  </si>
  <si>
    <t>The maximum are used to calculate the grant</t>
  </si>
  <si>
    <t>Insert "0" in cell C22 if TPP is not included or "1" if included
Calculated based on 11.30% of the allowable salary and allowances</t>
  </si>
  <si>
    <t>(If "NA", the grant's reduction is greater than the cost of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</si>
</sst>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3" formatCode="_(* #,##0.00_);_(* \(#,##0.00\);_(* &quot;-&quot;??_);_(@_)"/>
    <numFmt numFmtId="164" formatCode="_(* #,##0_);_(* \(#,##0\);_(* &quot;-&quot;??_);_(@_)"/>
    <numFmt numFmtId="165" formatCode="_(* #,##0.0000_);_(* \(#,##0.0000\);_(* &quot;-&quot;??_);_(@_)"/>
    <numFmt numFmtId="166" formatCode="0.00000%"/>
  </numFmts>
  <fonts count="19" x14ac:knownFonts="1">
    <font>
      <sz val="10"/>
      <name val="Arial"/>
    </font>
    <font>
      <sz val="10"/>
      <name val="Arial"/>
      <family val="2"/>
    </font>
    <font>
      <sz val="9"/>
      <color indexed="81"/>
      <name val="Tahoma"/>
      <family val="2"/>
    </font>
    <font>
      <b/>
      <sz val="9"/>
      <color indexed="81"/>
      <name val="Tahoma"/>
      <family val="2"/>
    </font>
    <font>
      <sz val="11"/>
      <color indexed="81"/>
      <name val="Tahoma"/>
      <family val="2"/>
    </font>
    <font>
      <b/>
      <sz val="11"/>
      <color indexed="81"/>
      <name val="Tahoma"/>
      <family val="2"/>
    </font>
    <font>
      <sz val="12"/>
      <name val="Mulish"/>
    </font>
    <font>
      <b/>
      <sz val="12"/>
      <name val="Mulish"/>
    </font>
    <font>
      <b/>
      <sz val="12"/>
      <color theme="0"/>
      <name val="Mulish"/>
    </font>
    <font>
      <sz val="12"/>
      <color theme="1"/>
      <name val="Mulish"/>
    </font>
    <font>
      <sz val="12"/>
      <color rgb="FF072D63"/>
      <name val="Mulish"/>
    </font>
    <font>
      <sz val="11"/>
      <name val="Mulish"/>
    </font>
    <font>
      <b/>
      <sz val="11"/>
      <name val="Mulish"/>
    </font>
    <font>
      <sz val="11"/>
      <color rgb="FF072D63"/>
      <name val="Mulish"/>
    </font>
    <font>
      <sz val="11"/>
      <color rgb="FF002060"/>
      <name val="Mulish"/>
    </font>
    <font>
      <i/>
      <sz val="11"/>
      <name val="Mulish"/>
    </font>
    <font>
      <b/>
      <i/>
      <sz val="11"/>
      <name val="Mulish"/>
    </font>
    <font>
      <b/>
      <sz val="11"/>
      <color rgb="FF002060"/>
      <name val="Mulish"/>
    </font>
    <font>
      <sz val="11"/>
      <color theme="1"/>
      <name val="Mulish"/>
    </font>
  </fonts>
  <fills count="9">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72D63"/>
        <bgColor indexed="64"/>
      </patternFill>
    </fill>
    <fill>
      <patternFill patternType="solid">
        <fgColor theme="1"/>
        <bgColor indexed="64"/>
      </patternFill>
    </fill>
    <fill>
      <patternFill patternType="solid">
        <fgColor rgb="FFFFDD4E"/>
        <bgColor indexed="64"/>
      </patternFill>
    </fill>
  </fills>
  <borders count="21">
    <border>
      <left/>
      <right/>
      <top/>
      <bottom/>
      <diagonal/>
    </border>
    <border>
      <left/>
      <right/>
      <top/>
      <bottom style="thin">
        <color indexed="64"/>
      </bottom>
      <diagonal/>
    </border>
    <border>
      <left style="thin">
        <color rgb="FFFF0000"/>
      </left>
      <right style="thin">
        <color rgb="FFFF0000"/>
      </right>
      <top style="thin">
        <color rgb="FFFF0000"/>
      </top>
      <bottom style="thin">
        <color rgb="FFFF0000"/>
      </bottom>
      <diagonal/>
    </border>
    <border>
      <left/>
      <right/>
      <top style="thin">
        <color rgb="FFFF0000"/>
      </top>
      <bottom/>
      <diagonal/>
    </border>
    <border>
      <left style="thin">
        <color rgb="FFFF0000"/>
      </left>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style="thin">
        <color rgb="FFFF0000"/>
      </right>
      <top style="thin">
        <color rgb="FFFF0000"/>
      </top>
      <bottom style="thin">
        <color theme="1"/>
      </bottom>
      <diagonal/>
    </border>
    <border>
      <left style="thin">
        <color theme="1"/>
      </left>
      <right/>
      <top style="thin">
        <color rgb="FFFF0000"/>
      </top>
      <bottom style="thin">
        <color theme="1"/>
      </bottom>
      <diagonal/>
    </border>
    <border>
      <left style="thin">
        <color theme="1"/>
      </left>
      <right style="thin">
        <color rgb="FFFF0000"/>
      </right>
      <top style="thin">
        <color theme="1"/>
      </top>
      <bottom style="thin">
        <color rgb="FFFF0000"/>
      </bottom>
      <diagonal/>
    </border>
    <border>
      <left style="thin">
        <color theme="1"/>
      </left>
      <right style="thin">
        <color rgb="FFFF0000"/>
      </right>
      <top style="thin">
        <color theme="1"/>
      </top>
      <bottom style="thin">
        <color theme="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theme="1"/>
      </top>
      <bottom style="thin">
        <color theme="1"/>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thin">
        <color auto="1"/>
      </left>
      <right/>
      <top style="thin">
        <color auto="1"/>
      </top>
      <bottom/>
      <diagonal/>
    </border>
    <border>
      <left/>
      <right/>
      <top style="thin">
        <color theme="1"/>
      </top>
      <bottom/>
      <diagonal/>
    </border>
    <border>
      <left style="thin">
        <color theme="1"/>
      </left>
      <right style="thin">
        <color rgb="FFFF0000"/>
      </right>
      <top style="thin">
        <color rgb="FFFF0000"/>
      </top>
      <bottom style="thin">
        <color rgb="FFFF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6" fillId="0" borderId="0" xfId="0" applyFont="1"/>
    <xf numFmtId="0" fontId="7" fillId="0" borderId="0" xfId="0" applyFont="1" applyAlignment="1">
      <alignment horizontal="center"/>
    </xf>
    <xf numFmtId="0" fontId="6" fillId="0" borderId="0" xfId="0" applyFont="1" applyAlignment="1">
      <alignment horizontal="left"/>
    </xf>
    <xf numFmtId="0" fontId="6" fillId="0" borderId="0" xfId="0" applyFont="1" applyAlignment="1">
      <alignment horizontal="left" indent="3"/>
    </xf>
    <xf numFmtId="2" fontId="6" fillId="0" borderId="0" xfId="0" applyNumberFormat="1" applyFont="1" applyAlignment="1">
      <alignment horizontal="center"/>
    </xf>
    <xf numFmtId="0" fontId="9" fillId="0" borderId="0" xfId="0" applyFont="1" applyAlignment="1">
      <alignment horizontal="center" vertical="center"/>
    </xf>
    <xf numFmtId="0" fontId="9" fillId="0" borderId="0" xfId="0" applyFont="1" applyAlignment="1">
      <alignment vertical="center"/>
    </xf>
    <xf numFmtId="37" fontId="9" fillId="0" borderId="0" xfId="0" applyNumberFormat="1" applyFont="1" applyAlignment="1">
      <alignment horizontal="center" vertical="center"/>
    </xf>
    <xf numFmtId="0" fontId="8" fillId="6" borderId="6" xfId="0" applyFont="1" applyFill="1" applyBorder="1" applyAlignment="1">
      <alignment horizontal="center" vertical="center"/>
    </xf>
    <xf numFmtId="0" fontId="8" fillId="6" borderId="6" xfId="0" applyFont="1" applyFill="1" applyBorder="1" applyAlignment="1">
      <alignment horizontal="center" vertical="center" wrapText="1"/>
    </xf>
    <xf numFmtId="0" fontId="6" fillId="0" borderId="0" xfId="0" applyFont="1" applyAlignment="1">
      <alignment horizontal="center"/>
    </xf>
    <xf numFmtId="43" fontId="11" fillId="0" borderId="0" xfId="0" applyNumberFormat="1" applyFont="1"/>
    <xf numFmtId="43" fontId="12" fillId="0" borderId="0" xfId="0" applyNumberFormat="1" applyFont="1"/>
    <xf numFmtId="43" fontId="12" fillId="8" borderId="0" xfId="0" applyNumberFormat="1" applyFont="1" applyFill="1"/>
    <xf numFmtId="43" fontId="11" fillId="8" borderId="0" xfId="0" applyNumberFormat="1" applyFont="1" applyFill="1"/>
    <xf numFmtId="43" fontId="13" fillId="0" borderId="0" xfId="0" applyNumberFormat="1" applyFont="1"/>
    <xf numFmtId="43" fontId="13" fillId="0" borderId="1" xfId="0" applyNumberFormat="1" applyFont="1" applyBorder="1"/>
    <xf numFmtId="43" fontId="11" fillId="0" borderId="0" xfId="0" applyNumberFormat="1" applyFont="1" applyAlignment="1">
      <alignment vertical="center"/>
    </xf>
    <xf numFmtId="43" fontId="13" fillId="3" borderId="17" xfId="0" applyNumberFormat="1" applyFont="1" applyFill="1" applyBorder="1" applyAlignment="1">
      <alignment vertical="center"/>
    </xf>
    <xf numFmtId="43" fontId="11" fillId="0" borderId="0" xfId="0" applyNumberFormat="1" applyFont="1" applyAlignment="1">
      <alignment horizontal="center" vertical="center" wrapText="1"/>
    </xf>
    <xf numFmtId="43" fontId="11" fillId="0" borderId="0" xfId="0" applyNumberFormat="1" applyFont="1" applyAlignment="1">
      <alignment horizontal="center"/>
    </xf>
    <xf numFmtId="0" fontId="14" fillId="0" borderId="3" xfId="0" applyFont="1" applyBorder="1" applyAlignment="1">
      <alignment horizontal="center"/>
    </xf>
    <xf numFmtId="0" fontId="11" fillId="0" borderId="0" xfId="0" applyFont="1" applyAlignment="1">
      <alignment horizontal="center"/>
    </xf>
    <xf numFmtId="43" fontId="12" fillId="0" borderId="0" xfId="0" applyNumberFormat="1" applyFont="1" applyAlignment="1">
      <alignment vertical="center" wrapText="1"/>
    </xf>
    <xf numFmtId="43" fontId="11" fillId="0" borderId="0" xfId="0" applyNumberFormat="1" applyFont="1" applyAlignment="1">
      <alignment horizontal="center" wrapText="1"/>
    </xf>
    <xf numFmtId="164" fontId="11" fillId="0" borderId="0" xfId="0" applyNumberFormat="1" applyFont="1"/>
    <xf numFmtId="43" fontId="15" fillId="0" borderId="2" xfId="0" applyNumberFormat="1" applyFont="1" applyBorder="1" applyAlignment="1">
      <alignment horizontal="center"/>
    </xf>
    <xf numFmtId="43" fontId="15" fillId="0" borderId="0" xfId="0" applyNumberFormat="1" applyFont="1"/>
    <xf numFmtId="43" fontId="12" fillId="0" borderId="0" xfId="0" applyNumberFormat="1" applyFont="1" applyAlignment="1">
      <alignment wrapText="1"/>
    </xf>
    <xf numFmtId="43" fontId="12" fillId="0" borderId="0" xfId="0" applyNumberFormat="1" applyFont="1" applyAlignment="1">
      <alignment horizontal="center" vertical="center" wrapText="1"/>
    </xf>
    <xf numFmtId="43" fontId="12" fillId="0" borderId="0" xfId="0" applyNumberFormat="1" applyFont="1" applyAlignment="1">
      <alignment horizontal="center" vertical="center"/>
    </xf>
    <xf numFmtId="43" fontId="12" fillId="0" borderId="0" xfId="0" applyNumberFormat="1" applyFont="1" applyAlignment="1">
      <alignment vertical="center"/>
    </xf>
    <xf numFmtId="43" fontId="12" fillId="5" borderId="0" xfId="0" applyNumberFormat="1" applyFont="1" applyFill="1" applyAlignment="1">
      <alignment horizontal="center" vertical="center"/>
    </xf>
    <xf numFmtId="43" fontId="12" fillId="5" borderId="0" xfId="0" applyNumberFormat="1" applyFont="1" applyFill="1" applyAlignment="1">
      <alignment horizontal="center" vertical="center" wrapText="1"/>
    </xf>
    <xf numFmtId="43" fontId="11" fillId="0" borderId="11" xfId="0" applyNumberFormat="1" applyFont="1" applyBorder="1" applyAlignment="1">
      <alignment horizontal="center" vertical="center"/>
    </xf>
    <xf numFmtId="43" fontId="11" fillId="0" borderId="4" xfId="0" applyNumberFormat="1" applyFont="1" applyBorder="1" applyAlignment="1">
      <alignment vertical="center"/>
    </xf>
    <xf numFmtId="1" fontId="11" fillId="0" borderId="2" xfId="0" applyNumberFormat="1" applyFont="1" applyBorder="1" applyAlignment="1">
      <alignment horizontal="center" vertical="center"/>
    </xf>
    <xf numFmtId="43" fontId="14" fillId="0" borderId="7" xfId="0" applyNumberFormat="1" applyFont="1" applyBorder="1" applyAlignment="1">
      <alignment vertical="center"/>
    </xf>
    <xf numFmtId="43" fontId="11" fillId="0" borderId="5" xfId="0" applyNumberFormat="1" applyFont="1" applyBorder="1" applyAlignment="1">
      <alignment vertical="center"/>
    </xf>
    <xf numFmtId="43" fontId="11" fillId="0" borderId="10" xfId="0" applyNumberFormat="1" applyFont="1" applyBorder="1" applyAlignment="1">
      <alignment horizontal="center" vertical="center"/>
    </xf>
    <xf numFmtId="43" fontId="11" fillId="0" borderId="2" xfId="0" applyNumberFormat="1" applyFont="1" applyBorder="1" applyAlignment="1">
      <alignment horizontal="center" vertical="center" wrapText="1"/>
    </xf>
    <xf numFmtId="43" fontId="11" fillId="0" borderId="9" xfId="0" applyNumberFormat="1" applyFont="1" applyBorder="1" applyAlignment="1">
      <alignment horizontal="center" vertical="center"/>
    </xf>
    <xf numFmtId="43" fontId="14" fillId="0" borderId="8" xfId="0" applyNumberFormat="1" applyFont="1" applyBorder="1" applyAlignment="1">
      <alignment vertical="center"/>
    </xf>
    <xf numFmtId="43" fontId="11" fillId="0" borderId="5" xfId="0" applyNumberFormat="1" applyFont="1" applyBorder="1" applyAlignment="1">
      <alignment vertical="center" wrapText="1"/>
    </xf>
    <xf numFmtId="43" fontId="12" fillId="0" borderId="12" xfId="0" applyNumberFormat="1" applyFont="1" applyBorder="1" applyAlignment="1">
      <alignment horizontal="centerContinuous"/>
    </xf>
    <xf numFmtId="43" fontId="12" fillId="0" borderId="1" xfId="0" applyNumberFormat="1" applyFont="1" applyBorder="1" applyAlignment="1">
      <alignment horizontal="centerContinuous"/>
    </xf>
    <xf numFmtId="1" fontId="16" fillId="0" borderId="13" xfId="0" applyNumberFormat="1" applyFont="1" applyBorder="1" applyAlignment="1">
      <alignment horizontal="centerContinuous" wrapText="1"/>
    </xf>
    <xf numFmtId="43" fontId="17" fillId="3" borderId="7" xfId="0" applyNumberFormat="1" applyFont="1" applyFill="1" applyBorder="1" applyAlignment="1">
      <alignment vertical="center"/>
    </xf>
    <xf numFmtId="43" fontId="11" fillId="0" borderId="5" xfId="0" applyNumberFormat="1" applyFont="1" applyBorder="1"/>
    <xf numFmtId="165" fontId="11" fillId="0" borderId="0" xfId="0" applyNumberFormat="1" applyFont="1"/>
    <xf numFmtId="43" fontId="12" fillId="0" borderId="0" xfId="0" applyNumberFormat="1" applyFont="1" applyAlignment="1">
      <alignment horizontal="centerContinuous"/>
    </xf>
    <xf numFmtId="1" fontId="16" fillId="0" borderId="0" xfId="0" applyNumberFormat="1" applyFont="1" applyAlignment="1">
      <alignment horizontal="centerContinuous" wrapText="1"/>
    </xf>
    <xf numFmtId="43" fontId="14" fillId="0" borderId="0" xfId="0" applyNumberFormat="1" applyFont="1" applyAlignment="1">
      <alignment vertical="center"/>
    </xf>
    <xf numFmtId="43" fontId="12" fillId="5" borderId="0" xfId="0" applyNumberFormat="1" applyFont="1" applyFill="1" applyAlignment="1">
      <alignment vertical="center"/>
    </xf>
    <xf numFmtId="43" fontId="11" fillId="0" borderId="14" xfId="0" applyNumberFormat="1" applyFont="1" applyBorder="1" applyAlignment="1">
      <alignment horizontal="center"/>
    </xf>
    <xf numFmtId="43" fontId="11" fillId="7" borderId="15" xfId="0" applyNumberFormat="1" applyFont="1" applyFill="1" applyBorder="1"/>
    <xf numFmtId="1" fontId="11" fillId="7" borderId="0" xfId="0" applyNumberFormat="1" applyFont="1" applyFill="1" applyAlignment="1">
      <alignment horizontal="center"/>
    </xf>
    <xf numFmtId="39" fontId="14" fillId="0" borderId="7" xfId="0" applyNumberFormat="1" applyFont="1" applyBorder="1"/>
    <xf numFmtId="43" fontId="11" fillId="0" borderId="5" xfId="0" applyNumberFormat="1" applyFont="1" applyBorder="1" applyAlignment="1">
      <alignment horizontal="center" vertical="center" wrapText="1"/>
    </xf>
    <xf numFmtId="43" fontId="11" fillId="0" borderId="4" xfId="1" applyFont="1" applyFill="1" applyBorder="1" applyAlignment="1">
      <alignment horizontal="right" vertical="center"/>
    </xf>
    <xf numFmtId="1" fontId="11" fillId="0" borderId="2" xfId="0" applyNumberFormat="1" applyFont="1" applyBorder="1" applyAlignment="1">
      <alignment horizontal="center"/>
    </xf>
    <xf numFmtId="43" fontId="14" fillId="0" borderId="7" xfId="0" applyNumberFormat="1" applyFont="1" applyBorder="1"/>
    <xf numFmtId="43" fontId="11" fillId="0" borderId="14" xfId="0" applyNumberFormat="1" applyFont="1" applyBorder="1" applyAlignment="1">
      <alignment horizontal="center" vertical="center"/>
    </xf>
    <xf numFmtId="43" fontId="11" fillId="0" borderId="4" xfId="0" applyNumberFormat="1" applyFont="1" applyBorder="1"/>
    <xf numFmtId="43" fontId="11" fillId="0" borderId="2" xfId="0" applyNumberFormat="1" applyFont="1" applyBorder="1"/>
    <xf numFmtId="43" fontId="11" fillId="0" borderId="2" xfId="0" applyNumberFormat="1" applyFont="1" applyBorder="1" applyAlignment="1">
      <alignment horizontal="center" vertical="center"/>
    </xf>
    <xf numFmtId="1" fontId="16" fillId="0" borderId="12" xfId="0" applyNumberFormat="1" applyFont="1" applyBorder="1" applyAlignment="1">
      <alignment horizontal="centerContinuous"/>
    </xf>
    <xf numFmtId="43" fontId="11" fillId="0" borderId="1" xfId="0" applyNumberFormat="1" applyFont="1" applyBorder="1" applyAlignment="1">
      <alignment horizontal="centerContinuous"/>
    </xf>
    <xf numFmtId="1" fontId="16" fillId="0" borderId="13" xfId="0" applyNumberFormat="1" applyFont="1" applyBorder="1" applyAlignment="1">
      <alignment horizontal="centerContinuous"/>
    </xf>
    <xf numFmtId="43" fontId="17" fillId="3" borderId="1" xfId="0" applyNumberFormat="1" applyFont="1" applyFill="1" applyBorder="1"/>
    <xf numFmtId="1" fontId="11" fillId="0" borderId="0" xfId="0" applyNumberFormat="1" applyFont="1" applyAlignment="1">
      <alignment horizontal="center"/>
    </xf>
    <xf numFmtId="43" fontId="12" fillId="0" borderId="0" xfId="0" applyNumberFormat="1" applyFont="1" applyAlignment="1">
      <alignment horizontal="center"/>
    </xf>
    <xf numFmtId="43" fontId="17" fillId="3" borderId="0" xfId="0" applyNumberFormat="1" applyFont="1" applyFill="1"/>
    <xf numFmtId="166" fontId="12" fillId="0" borderId="0" xfId="0" applyNumberFormat="1" applyFont="1" applyAlignment="1">
      <alignment horizontal="center" vertical="center" wrapText="1"/>
    </xf>
    <xf numFmtId="43" fontId="14" fillId="0" borderId="1" xfId="0" applyNumberFormat="1" applyFont="1" applyBorder="1" applyAlignment="1">
      <alignment vertical="center"/>
    </xf>
    <xf numFmtId="43" fontId="17" fillId="4" borderId="0" xfId="0" applyNumberFormat="1" applyFont="1" applyFill="1" applyAlignment="1">
      <alignment horizontal="center" vertical="center"/>
    </xf>
    <xf numFmtId="43" fontId="12" fillId="2" borderId="0" xfId="0" applyNumberFormat="1" applyFont="1" applyFill="1"/>
    <xf numFmtId="43" fontId="11" fillId="0" borderId="0" xfId="0" applyNumberFormat="1" applyFont="1" applyAlignment="1">
      <alignment horizontal="center" vertical="center"/>
    </xf>
    <xf numFmtId="39" fontId="11" fillId="0" borderId="2" xfId="1" applyNumberFormat="1" applyFont="1" applyFill="1" applyBorder="1" applyAlignment="1">
      <alignment horizontal="center" vertical="center"/>
    </xf>
    <xf numFmtId="39" fontId="14" fillId="0" borderId="0" xfId="1" applyNumberFormat="1" applyFont="1" applyAlignment="1">
      <alignment horizontal="center" vertical="center"/>
    </xf>
    <xf numFmtId="43" fontId="11" fillId="0" borderId="0" xfId="0" applyNumberFormat="1" applyFont="1" applyAlignment="1">
      <alignment horizontal="left" vertical="center" wrapText="1"/>
    </xf>
    <xf numFmtId="43" fontId="15" fillId="0" borderId="0" xfId="0" applyNumberFormat="1" applyFont="1" applyAlignment="1">
      <alignment horizontal="center" vertical="center"/>
    </xf>
    <xf numFmtId="39" fontId="11" fillId="0" borderId="3" xfId="1" applyNumberFormat="1" applyFont="1" applyFill="1" applyBorder="1" applyAlignment="1">
      <alignment horizontal="center" vertical="center"/>
    </xf>
    <xf numFmtId="43" fontId="11" fillId="0" borderId="0" xfId="0" applyNumberFormat="1" applyFont="1" applyAlignment="1">
      <alignment vertical="center" wrapText="1"/>
    </xf>
    <xf numFmtId="39" fontId="11" fillId="0" borderId="0" xfId="1" applyNumberFormat="1" applyFont="1" applyFill="1" applyBorder="1" applyAlignment="1">
      <alignment horizontal="center" vertical="center"/>
    </xf>
    <xf numFmtId="39" fontId="17" fillId="0" borderId="0" xfId="1" applyNumberFormat="1" applyFont="1" applyAlignment="1">
      <alignment horizontal="center" vertical="center"/>
    </xf>
    <xf numFmtId="9" fontId="11" fillId="0" borderId="0" xfId="2" applyFont="1" applyAlignment="1">
      <alignment horizontal="left" vertical="center" wrapText="1"/>
    </xf>
    <xf numFmtId="2" fontId="6" fillId="0" borderId="2" xfId="0" applyNumberFormat="1" applyFont="1" applyBorder="1" applyAlignment="1">
      <alignment horizontal="center"/>
    </xf>
    <xf numFmtId="10" fontId="10" fillId="0" borderId="0" xfId="2" applyNumberFormat="1" applyFont="1" applyAlignment="1">
      <alignment horizontal="center"/>
    </xf>
    <xf numFmtId="43" fontId="11" fillId="0" borderId="18" xfId="0" applyNumberFormat="1" applyFont="1" applyBorder="1" applyAlignment="1">
      <alignment horizontal="center" vertical="center"/>
    </xf>
    <xf numFmtId="43" fontId="11" fillId="0" borderId="16" xfId="0" applyNumberFormat="1" applyFont="1" applyBorder="1" applyAlignment="1">
      <alignment vertical="center" wrapText="1"/>
    </xf>
    <xf numFmtId="43" fontId="14" fillId="0" borderId="19" xfId="0" applyNumberFormat="1" applyFont="1" applyBorder="1" applyAlignment="1">
      <alignment vertical="center"/>
    </xf>
    <xf numFmtId="43" fontId="13" fillId="0" borderId="20" xfId="1" applyFont="1" applyFill="1" applyBorder="1" applyAlignment="1">
      <alignment horizontal="right" vertical="center"/>
    </xf>
    <xf numFmtId="43" fontId="18" fillId="0" borderId="20" xfId="1" applyFont="1" applyFill="1" applyBorder="1" applyAlignment="1">
      <alignment horizontal="right" vertical="center"/>
    </xf>
    <xf numFmtId="43" fontId="14" fillId="0" borderId="2" xfId="0" applyNumberFormat="1" applyFont="1" applyBorder="1" applyAlignment="1">
      <alignment horizontal="center" wrapText="1"/>
    </xf>
    <xf numFmtId="0" fontId="6" fillId="0" borderId="0" xfId="0" applyFont="1" applyAlignment="1">
      <alignment vertical="center" wrapText="1"/>
    </xf>
    <xf numFmtId="5" fontId="6" fillId="0" borderId="0" xfId="0" applyNumberFormat="1" applyFont="1" applyAlignment="1">
      <alignment horizontal="center"/>
    </xf>
    <xf numFmtId="7" fontId="6" fillId="0" borderId="0" xfId="0" applyNumberFormat="1" applyFont="1" applyAlignment="1">
      <alignment horizontal="center"/>
    </xf>
    <xf numFmtId="5" fontId="6" fillId="0" borderId="2" xfId="0" applyNumberFormat="1" applyFont="1" applyBorder="1" applyAlignment="1">
      <alignment horizontal="center"/>
    </xf>
    <xf numFmtId="7" fontId="10" fillId="0" borderId="0" xfId="0" applyNumberFormat="1" applyFont="1" applyAlignment="1">
      <alignment horizontal="center"/>
    </xf>
    <xf numFmtId="10" fontId="6" fillId="0" borderId="0" xfId="0" applyNumberFormat="1" applyFont="1" applyAlignment="1">
      <alignment horizontal="center"/>
    </xf>
    <xf numFmtId="5" fontId="13" fillId="0" borderId="0" xfId="0" applyNumberFormat="1" applyFont="1" applyAlignment="1">
      <alignment horizontal="center" vertical="center"/>
    </xf>
    <xf numFmtId="0" fontId="6" fillId="0" borderId="0" xfId="0" applyFont="1" applyAlignment="1">
      <alignment vertical="center"/>
    </xf>
    <xf numFmtId="10" fontId="6" fillId="0" borderId="0" xfId="2" applyNumberFormat="1" applyFont="1" applyAlignment="1">
      <alignment horizontal="center" vertical="center"/>
    </xf>
    <xf numFmtId="0" fontId="0" fillId="0" borderId="0" xfId="0" applyAlignment="1">
      <alignment vertical="center"/>
    </xf>
    <xf numFmtId="0" fontId="1" fillId="0" borderId="0" xfId="0" applyFont="1"/>
    <xf numFmtId="37" fontId="12" fillId="0" borderId="0" xfId="0" applyNumberFormat="1" applyFont="1" applyAlignment="1">
      <alignment horizontal="center" vertical="center"/>
    </xf>
    <xf numFmtId="37" fontId="14" fillId="0" borderId="0" xfId="0" applyNumberFormat="1" applyFont="1" applyAlignment="1">
      <alignment horizontal="center" vertical="center"/>
    </xf>
    <xf numFmtId="43" fontId="11" fillId="0" borderId="5" xfId="0" applyNumberFormat="1" applyFont="1" applyBorder="1" applyAlignment="1">
      <alignment horizontal="left" vertical="center" wrapText="1"/>
    </xf>
    <xf numFmtId="43" fontId="11" fillId="0" borderId="5" xfId="0" applyNumberFormat="1" applyFont="1" applyBorder="1" applyAlignment="1">
      <alignment horizontal="left" wrapText="1"/>
    </xf>
    <xf numFmtId="43" fontId="11" fillId="0" borderId="10" xfId="1" applyFont="1" applyFill="1" applyBorder="1" applyAlignment="1">
      <alignment horizontal="right" vertical="center"/>
    </xf>
  </cellXfs>
  <cellStyles count="3">
    <cellStyle name="Comma" xfId="1" builtinId="3"/>
    <cellStyle name="Normal" xfId="0" builtinId="0"/>
    <cellStyle name="Percent" xfId="2" builtinId="5"/>
  </cellStyles>
  <dxfs count="8">
    <dxf>
      <font>
        <b val="0"/>
        <i val="0"/>
        <strike val="0"/>
        <condense val="0"/>
        <extend val="0"/>
        <outline val="0"/>
        <shadow val="0"/>
        <u val="none"/>
        <vertAlign val="baseline"/>
        <sz val="12"/>
        <color theme="1"/>
        <name val="Mulish"/>
        <scheme val="none"/>
      </font>
      <numFmt numFmtId="5" formatCode="#,##0_);\(#,##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Mulish"/>
        <scheme val="none"/>
      </font>
      <numFmt numFmtId="5" formatCode="#,##0_);\(#,##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Mulish"/>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Mulish"/>
        <scheme val="none"/>
      </font>
      <alignment horizontal="general" vertical="center" textRotation="0" wrapText="0" indent="0" justifyLastLine="0" shrinkToFit="0" readingOrder="0"/>
    </dxf>
    <dxf>
      <font>
        <b val="0"/>
        <i val="0"/>
        <strike val="0"/>
        <condense val="0"/>
        <extend val="0"/>
        <outline val="0"/>
        <shadow val="0"/>
        <u val="none"/>
        <vertAlign val="baseline"/>
        <sz val="12"/>
        <color theme="1"/>
        <name val="Mulish"/>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Mulish"/>
        <scheme val="none"/>
      </font>
      <alignment horizontal="center" vertical="center" textRotation="0" wrapText="0" indent="0" justifyLastLine="0" shrinkToFit="0" readingOrder="0"/>
    </dxf>
    <dxf>
      <border outline="0">
        <top style="thin">
          <color indexed="64"/>
        </top>
      </border>
    </dxf>
    <dxf>
      <border outline="0">
        <bottom style="thin">
          <color indexed="64"/>
        </bottom>
      </border>
    </dxf>
  </dxfs>
  <tableStyles count="0" defaultTableStyle="TableStyleMedium9" defaultPivotStyle="PivotStyleLight16"/>
  <colors>
    <mruColors>
      <color rgb="FF072D63"/>
      <color rgb="FFFFDD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66674</xdr:colOff>
      <xdr:row>3</xdr:row>
      <xdr:rowOff>104774</xdr:rowOff>
    </xdr:from>
    <xdr:to>
      <xdr:col>4</xdr:col>
      <xdr:colOff>2276475</xdr:colOff>
      <xdr:row>17</xdr:row>
      <xdr:rowOff>133350</xdr:rowOff>
    </xdr:to>
    <xdr:sp macro="" textlink="">
      <xdr:nvSpPr>
        <xdr:cNvPr id="2" name="TextBox 1">
          <a:extLst>
            <a:ext uri="{FF2B5EF4-FFF2-40B4-BE49-F238E27FC236}">
              <a16:creationId xmlns:a16="http://schemas.microsoft.com/office/drawing/2014/main" id="{5CBF91C6-739E-4BF5-AD3D-60BD5FEEDDFF}"/>
            </a:ext>
          </a:extLst>
        </xdr:cNvPr>
        <xdr:cNvSpPr txBox="1"/>
      </xdr:nvSpPr>
      <xdr:spPr>
        <a:xfrm>
          <a:off x="66674" y="1514474"/>
          <a:ext cx="10344151" cy="3762376"/>
        </a:xfrm>
        <a:prstGeom prst="rect">
          <a:avLst/>
        </a:prstGeom>
        <a:solidFill>
          <a:srgbClr val="072D6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bg1"/>
              </a:solidFill>
              <a:latin typeface="Mulish" pitchFamily="2" charset="0"/>
            </a:rPr>
            <a:t>Notes:</a:t>
          </a:r>
        </a:p>
        <a:p>
          <a:r>
            <a:rPr lang="en-CA" sz="1400" b="1">
              <a:solidFill>
                <a:schemeClr val="bg1"/>
              </a:solidFill>
              <a:latin typeface="Mulish" pitchFamily="2" charset="0"/>
            </a:rPr>
            <a:t>This</a:t>
          </a:r>
          <a:r>
            <a:rPr lang="en-CA" sz="1400" b="1" baseline="0">
              <a:solidFill>
                <a:schemeClr val="bg1"/>
              </a:solidFill>
              <a:latin typeface="Mulish" pitchFamily="2" charset="0"/>
            </a:rPr>
            <a:t> worksheet is intended to assist you in calculating your president's Release Time grant. It is not required to submit the application. </a:t>
          </a:r>
        </a:p>
        <a:p>
          <a:endParaRPr lang="en-CA" sz="1400" b="1">
            <a:solidFill>
              <a:schemeClr val="bg1"/>
            </a:solidFill>
            <a:latin typeface="Mulish" pitchFamily="2" charset="0"/>
          </a:endParaRPr>
        </a:p>
        <a:p>
          <a:r>
            <a:rPr lang="en-CA" sz="1400" b="1" baseline="0">
              <a:solidFill>
                <a:schemeClr val="bg1"/>
              </a:solidFill>
              <a:latin typeface="Mulish" pitchFamily="2" charset="0"/>
            </a:rPr>
            <a:t>Legend</a:t>
          </a:r>
        </a:p>
        <a:p>
          <a:r>
            <a:rPr lang="en-CA" sz="1400" b="0" baseline="0">
              <a:solidFill>
                <a:schemeClr val="bg1"/>
              </a:solidFill>
              <a:latin typeface="Mulish" pitchFamily="2" charset="0"/>
            </a:rPr>
            <a:t>Cells in red border: Editable cells</a:t>
          </a:r>
        </a:p>
        <a:p>
          <a:r>
            <a:rPr lang="en-CA" sz="1400" b="0" baseline="0">
              <a:solidFill>
                <a:schemeClr val="bg1"/>
              </a:solidFill>
              <a:latin typeface="Mulish" pitchFamily="2" charset="0"/>
            </a:rPr>
            <a:t>Values in blue font: calculated fields </a:t>
          </a:r>
        </a:p>
        <a:p>
          <a:endParaRPr lang="en-CA" sz="1400" b="0" baseline="0">
            <a:solidFill>
              <a:schemeClr val="bg1"/>
            </a:solidFill>
            <a:latin typeface="Mulish" pitchFamily="2" charset="0"/>
          </a:endParaRPr>
        </a:p>
        <a:p>
          <a:r>
            <a:rPr lang="en-CA" sz="1400" b="0">
              <a:solidFill>
                <a:schemeClr val="bg1"/>
              </a:solidFill>
              <a:latin typeface="Mulish" pitchFamily="2" charset="0"/>
            </a:rPr>
            <a:t>Fill</a:t>
          </a:r>
          <a:r>
            <a:rPr lang="en-CA" sz="1400" b="0" baseline="0">
              <a:solidFill>
                <a:schemeClr val="bg1"/>
              </a:solidFill>
              <a:latin typeface="Mulish" pitchFamily="2" charset="0"/>
            </a:rPr>
            <a:t> in the cells within the red borders under sections I and II. Not all the fields fill be applicable. In which case, leave blank or input "0". The most common benefits have been prepopulated, these can be edited as labels/names may differ amongst school districts. Additional spaces have been provided for extra line items.</a:t>
          </a:r>
        </a:p>
        <a:p>
          <a:br>
            <a:rPr lang="en-CA" sz="1400" b="0" baseline="0">
              <a:solidFill>
                <a:schemeClr val="bg1"/>
              </a:solidFill>
              <a:latin typeface="Mulish" pitchFamily="2" charset="0"/>
            </a:rPr>
          </a:br>
          <a:r>
            <a:rPr lang="en-CA" sz="1400" b="0" baseline="0">
              <a:solidFill>
                <a:schemeClr val="bg1"/>
              </a:solidFill>
              <a:latin typeface="Mulish" pitchFamily="2" charset="0"/>
            </a:rPr>
            <a:t>If your supporting documents are based on a monthly invoice, used the sheet "2024-25 (New-monthly)". For supporting documents presented annually, use the sheet "2024-25 (New-Annual)"</a:t>
          </a:r>
        </a:p>
        <a:p>
          <a:endParaRPr lang="en-CA" sz="1400" b="0" baseline="0">
            <a:solidFill>
              <a:schemeClr val="bg1"/>
            </a:solidFill>
            <a:latin typeface="Mulish" pitchFamily="2" charset="0"/>
          </a:endParaRPr>
        </a:p>
        <a:p>
          <a:r>
            <a:rPr lang="en-CA" sz="1400" b="0" baseline="0">
              <a:solidFill>
                <a:schemeClr val="bg1"/>
              </a:solidFill>
              <a:latin typeface="Mulish" pitchFamily="2" charset="0"/>
            </a:rPr>
            <a:t>For additional assistance, please contact grants@bctf.ca</a:t>
          </a:r>
          <a:endParaRPr lang="en-CA" sz="1400" b="0">
            <a:solidFill>
              <a:schemeClr val="bg1"/>
            </a:solidFill>
            <a:latin typeface="Mulish" pitchFamily="2" charset="0"/>
          </a:endParaRPr>
        </a:p>
      </xdr:txBody>
    </xdr:sp>
    <xdr:clientData/>
  </xdr:twoCellAnchor>
  <xdr:twoCellAnchor editAs="oneCell">
    <xdr:from>
      <xdr:col>0</xdr:col>
      <xdr:colOff>85725</xdr:colOff>
      <xdr:row>0</xdr:row>
      <xdr:rowOff>133350</xdr:rowOff>
    </xdr:from>
    <xdr:to>
      <xdr:col>0</xdr:col>
      <xdr:colOff>1382544</xdr:colOff>
      <xdr:row>1</xdr:row>
      <xdr:rowOff>28575</xdr:rowOff>
    </xdr:to>
    <xdr:pic>
      <xdr:nvPicPr>
        <xdr:cNvPr id="3" name="Picture 2">
          <a:extLst>
            <a:ext uri="{FF2B5EF4-FFF2-40B4-BE49-F238E27FC236}">
              <a16:creationId xmlns:a16="http://schemas.microsoft.com/office/drawing/2014/main" id="{D587242F-F245-40F0-A923-3EEB922E6EE8}"/>
            </a:ext>
          </a:extLst>
        </xdr:cNvPr>
        <xdr:cNvPicPr>
          <a:picLocks noChangeAspect="1"/>
        </xdr:cNvPicPr>
      </xdr:nvPicPr>
      <xdr:blipFill>
        <a:blip xmlns:r="http://schemas.openxmlformats.org/officeDocument/2006/relationships" r:embed="rId1"/>
        <a:stretch>
          <a:fillRect/>
        </a:stretch>
      </xdr:blipFill>
      <xdr:spPr>
        <a:xfrm>
          <a:off x="85725" y="133350"/>
          <a:ext cx="12968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66674</xdr:colOff>
      <xdr:row>3</xdr:row>
      <xdr:rowOff>104774</xdr:rowOff>
    </xdr:from>
    <xdr:to>
      <xdr:col>4</xdr:col>
      <xdr:colOff>2276475</xdr:colOff>
      <xdr:row>17</xdr:row>
      <xdr:rowOff>133350</xdr:rowOff>
    </xdr:to>
    <xdr:sp macro="" textlink="">
      <xdr:nvSpPr>
        <xdr:cNvPr id="2" name="TextBox 1">
          <a:extLst>
            <a:ext uri="{FF2B5EF4-FFF2-40B4-BE49-F238E27FC236}">
              <a16:creationId xmlns:a16="http://schemas.microsoft.com/office/drawing/2014/main" id="{407D8208-2743-4D25-ADF2-AA10820C7BBE}"/>
            </a:ext>
          </a:extLst>
        </xdr:cNvPr>
        <xdr:cNvSpPr txBox="1"/>
      </xdr:nvSpPr>
      <xdr:spPr>
        <a:xfrm>
          <a:off x="66674" y="1400174"/>
          <a:ext cx="8753476" cy="2962276"/>
        </a:xfrm>
        <a:prstGeom prst="rect">
          <a:avLst/>
        </a:prstGeom>
        <a:solidFill>
          <a:srgbClr val="072D6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bg1"/>
              </a:solidFill>
              <a:latin typeface="Mulish" pitchFamily="2" charset="0"/>
            </a:rPr>
            <a:t>Notes:</a:t>
          </a:r>
        </a:p>
        <a:p>
          <a:r>
            <a:rPr lang="en-CA" sz="1400" b="1">
              <a:solidFill>
                <a:schemeClr val="bg1"/>
              </a:solidFill>
              <a:latin typeface="Mulish" pitchFamily="2" charset="0"/>
            </a:rPr>
            <a:t>This</a:t>
          </a:r>
          <a:r>
            <a:rPr lang="en-CA" sz="1400" b="1" baseline="0">
              <a:solidFill>
                <a:schemeClr val="bg1"/>
              </a:solidFill>
              <a:latin typeface="Mulish" pitchFamily="2" charset="0"/>
            </a:rPr>
            <a:t> worksheet is intended to assist you in calculating your president's Release Time grant. It is not required to submit the application. </a:t>
          </a:r>
        </a:p>
        <a:p>
          <a:endParaRPr lang="en-CA" sz="1400" b="1">
            <a:solidFill>
              <a:schemeClr val="bg1"/>
            </a:solidFill>
            <a:latin typeface="Mulish" pitchFamily="2" charset="0"/>
          </a:endParaRPr>
        </a:p>
        <a:p>
          <a:r>
            <a:rPr lang="en-CA" sz="1400" b="1" baseline="0">
              <a:solidFill>
                <a:schemeClr val="bg1"/>
              </a:solidFill>
              <a:latin typeface="Mulish" pitchFamily="2" charset="0"/>
            </a:rPr>
            <a:t>Legend</a:t>
          </a:r>
        </a:p>
        <a:p>
          <a:r>
            <a:rPr lang="en-CA" sz="1400" b="0" baseline="0">
              <a:solidFill>
                <a:schemeClr val="bg1"/>
              </a:solidFill>
              <a:latin typeface="Mulish" pitchFamily="2" charset="0"/>
            </a:rPr>
            <a:t>Cells in red border: Editable cells</a:t>
          </a:r>
        </a:p>
        <a:p>
          <a:r>
            <a:rPr lang="en-CA" sz="1400" b="0" baseline="0">
              <a:solidFill>
                <a:schemeClr val="bg1"/>
              </a:solidFill>
              <a:latin typeface="Mulish" pitchFamily="2" charset="0"/>
            </a:rPr>
            <a:t>Values in blue font: calculated fields </a:t>
          </a:r>
        </a:p>
        <a:p>
          <a:endParaRPr lang="en-CA" sz="1400" b="0" baseline="0">
            <a:solidFill>
              <a:schemeClr val="bg1"/>
            </a:solidFill>
            <a:latin typeface="Mulish" pitchFamily="2" charset="0"/>
          </a:endParaRPr>
        </a:p>
        <a:p>
          <a:r>
            <a:rPr lang="en-CA" sz="1400" b="0">
              <a:solidFill>
                <a:schemeClr val="bg1"/>
              </a:solidFill>
              <a:latin typeface="Mulish" pitchFamily="2" charset="0"/>
            </a:rPr>
            <a:t>Fill</a:t>
          </a:r>
          <a:r>
            <a:rPr lang="en-CA" sz="1400" b="0" baseline="0">
              <a:solidFill>
                <a:schemeClr val="bg1"/>
              </a:solidFill>
              <a:latin typeface="Mulish" pitchFamily="2" charset="0"/>
            </a:rPr>
            <a:t> in the cells within the red borders under sections I and II. Not all the fields fill be applicable. In which case, leave blank or input "0". The most common benefits have been prepopulated, these can be edited as labels/names may differ amongst school districts. Additional spaces have been provided for extra line items.</a:t>
          </a:r>
        </a:p>
        <a:p>
          <a:br>
            <a:rPr lang="en-CA" sz="1400" b="0" baseline="0">
              <a:solidFill>
                <a:schemeClr val="bg1"/>
              </a:solidFill>
              <a:latin typeface="Mulish" pitchFamily="2" charset="0"/>
            </a:rPr>
          </a:br>
          <a:r>
            <a:rPr lang="en-CA" sz="1400" b="0" baseline="0">
              <a:solidFill>
                <a:schemeClr val="bg1"/>
              </a:solidFill>
              <a:latin typeface="Mulish" pitchFamily="2" charset="0"/>
            </a:rPr>
            <a:t>If your supporting documents are based on a monthly invoice, used the sheet "2024-25 (New-monthly)". For supporting documents presented annually, use the sheet "2024-25 (New-Annual)"</a:t>
          </a:r>
        </a:p>
        <a:p>
          <a:endParaRPr lang="en-CA" sz="1400" b="0" baseline="0">
            <a:solidFill>
              <a:schemeClr val="bg1"/>
            </a:solidFill>
            <a:latin typeface="Mulish" pitchFamily="2" charset="0"/>
          </a:endParaRPr>
        </a:p>
        <a:p>
          <a:r>
            <a:rPr lang="en-CA" sz="1400" b="0" baseline="0">
              <a:solidFill>
                <a:schemeClr val="bg1"/>
              </a:solidFill>
              <a:latin typeface="Mulish" pitchFamily="2" charset="0"/>
            </a:rPr>
            <a:t>For additional assistance, please contact grants@bctf.ca</a:t>
          </a:r>
          <a:endParaRPr lang="en-CA" sz="1400" b="0">
            <a:solidFill>
              <a:schemeClr val="bg1"/>
            </a:solidFill>
            <a:latin typeface="Mulish" pitchFamily="2" charset="0"/>
          </a:endParaRPr>
        </a:p>
      </xdr:txBody>
    </xdr:sp>
    <xdr:clientData/>
  </xdr:twoCellAnchor>
  <xdr:twoCellAnchor editAs="oneCell">
    <xdr:from>
      <xdr:col>0</xdr:col>
      <xdr:colOff>85725</xdr:colOff>
      <xdr:row>0</xdr:row>
      <xdr:rowOff>133350</xdr:rowOff>
    </xdr:from>
    <xdr:to>
      <xdr:col>0</xdr:col>
      <xdr:colOff>1382544</xdr:colOff>
      <xdr:row>1</xdr:row>
      <xdr:rowOff>28575</xdr:rowOff>
    </xdr:to>
    <xdr:pic>
      <xdr:nvPicPr>
        <xdr:cNvPr id="3" name="Picture 2">
          <a:extLst>
            <a:ext uri="{FF2B5EF4-FFF2-40B4-BE49-F238E27FC236}">
              <a16:creationId xmlns:a16="http://schemas.microsoft.com/office/drawing/2014/main" id="{5B60C32F-CAD3-4CC1-977B-306BB3BDB080}"/>
            </a:ext>
          </a:extLst>
        </xdr:cNvPr>
        <xdr:cNvPicPr>
          <a:picLocks noChangeAspect="1"/>
        </xdr:cNvPicPr>
      </xdr:nvPicPr>
      <xdr:blipFill>
        <a:blip xmlns:r="http://schemas.openxmlformats.org/officeDocument/2006/relationships" r:embed="rId1"/>
        <a:stretch>
          <a:fillRect/>
        </a:stretch>
      </xdr:blipFill>
      <xdr:spPr>
        <a:xfrm>
          <a:off x="85725" y="133350"/>
          <a:ext cx="1296819"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3</xdr:row>
      <xdr:rowOff>104774</xdr:rowOff>
    </xdr:from>
    <xdr:to>
      <xdr:col>4</xdr:col>
      <xdr:colOff>2276475</xdr:colOff>
      <xdr:row>17</xdr:row>
      <xdr:rowOff>133350</xdr:rowOff>
    </xdr:to>
    <xdr:sp macro="" textlink="">
      <xdr:nvSpPr>
        <xdr:cNvPr id="2" name="TextBox 1">
          <a:extLst>
            <a:ext uri="{FF2B5EF4-FFF2-40B4-BE49-F238E27FC236}">
              <a16:creationId xmlns:a16="http://schemas.microsoft.com/office/drawing/2014/main" id="{5E170A73-0A29-4FBC-AD18-22C01249E2D8}"/>
            </a:ext>
          </a:extLst>
        </xdr:cNvPr>
        <xdr:cNvSpPr txBox="1"/>
      </xdr:nvSpPr>
      <xdr:spPr>
        <a:xfrm>
          <a:off x="66674" y="1400174"/>
          <a:ext cx="8753476" cy="2962276"/>
        </a:xfrm>
        <a:prstGeom prst="rect">
          <a:avLst/>
        </a:prstGeom>
        <a:solidFill>
          <a:srgbClr val="072D6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400" b="1">
              <a:solidFill>
                <a:schemeClr val="bg1"/>
              </a:solidFill>
              <a:latin typeface="Mulish" pitchFamily="2" charset="0"/>
            </a:rPr>
            <a:t>Notes:</a:t>
          </a:r>
        </a:p>
        <a:p>
          <a:r>
            <a:rPr lang="en-CA" sz="1400" b="1">
              <a:solidFill>
                <a:schemeClr val="bg1"/>
              </a:solidFill>
              <a:latin typeface="Mulish" pitchFamily="2" charset="0"/>
            </a:rPr>
            <a:t>This</a:t>
          </a:r>
          <a:r>
            <a:rPr lang="en-CA" sz="1400" b="1" baseline="0">
              <a:solidFill>
                <a:schemeClr val="bg1"/>
              </a:solidFill>
              <a:latin typeface="Mulish" pitchFamily="2" charset="0"/>
            </a:rPr>
            <a:t> worksheet is intended to assist you in calculating your president's Release Time grant. It is not required to submit the application. </a:t>
          </a:r>
        </a:p>
        <a:p>
          <a:endParaRPr lang="en-CA" sz="1400" b="1">
            <a:solidFill>
              <a:schemeClr val="bg1"/>
            </a:solidFill>
            <a:latin typeface="Mulish" pitchFamily="2" charset="0"/>
          </a:endParaRPr>
        </a:p>
        <a:p>
          <a:r>
            <a:rPr lang="en-CA" sz="1400" b="1" baseline="0">
              <a:solidFill>
                <a:schemeClr val="bg1"/>
              </a:solidFill>
              <a:latin typeface="Mulish" pitchFamily="2" charset="0"/>
            </a:rPr>
            <a:t>Legend</a:t>
          </a:r>
        </a:p>
        <a:p>
          <a:r>
            <a:rPr lang="en-CA" sz="1400" b="0" baseline="0">
              <a:solidFill>
                <a:schemeClr val="bg1"/>
              </a:solidFill>
              <a:latin typeface="Mulish" pitchFamily="2" charset="0"/>
            </a:rPr>
            <a:t>Cells in red border: Editable cells</a:t>
          </a:r>
        </a:p>
        <a:p>
          <a:r>
            <a:rPr lang="en-CA" sz="1400" b="0" baseline="0">
              <a:solidFill>
                <a:schemeClr val="bg1"/>
              </a:solidFill>
              <a:latin typeface="Mulish" pitchFamily="2" charset="0"/>
            </a:rPr>
            <a:t>Values in blue font: calculated fields </a:t>
          </a:r>
        </a:p>
        <a:p>
          <a:endParaRPr lang="en-CA" sz="1400" b="0" baseline="0">
            <a:solidFill>
              <a:schemeClr val="bg1"/>
            </a:solidFill>
            <a:latin typeface="Mulish" pitchFamily="2" charset="0"/>
          </a:endParaRPr>
        </a:p>
        <a:p>
          <a:r>
            <a:rPr lang="en-CA" sz="1400" b="0">
              <a:solidFill>
                <a:schemeClr val="bg1"/>
              </a:solidFill>
              <a:latin typeface="Mulish" pitchFamily="2" charset="0"/>
            </a:rPr>
            <a:t>Fill</a:t>
          </a:r>
          <a:r>
            <a:rPr lang="en-CA" sz="1400" b="0" baseline="0">
              <a:solidFill>
                <a:schemeClr val="bg1"/>
              </a:solidFill>
              <a:latin typeface="Mulish" pitchFamily="2" charset="0"/>
            </a:rPr>
            <a:t> in the cells within the red borders under sections I and II. Not all the fields fill be applicable. In which case, leave blank or input "0". The most common benefits have been prepopulated, these can be edited as labels/names may differ amongst school districts. Additional spaces have been provided for extra line items.</a:t>
          </a:r>
        </a:p>
        <a:p>
          <a:br>
            <a:rPr lang="en-CA" sz="1400" b="0" baseline="0">
              <a:solidFill>
                <a:schemeClr val="bg1"/>
              </a:solidFill>
              <a:latin typeface="Mulish" pitchFamily="2" charset="0"/>
            </a:rPr>
          </a:br>
          <a:r>
            <a:rPr lang="en-CA" sz="1400" b="0" baseline="0">
              <a:solidFill>
                <a:schemeClr val="bg1"/>
              </a:solidFill>
              <a:latin typeface="Mulish" pitchFamily="2" charset="0"/>
            </a:rPr>
            <a:t>If your supporting documents are based on a monthly invoice, used the sheet "2024-25 (New-monthly)". For supporting documents presented annually, use the sheet "2024-25 (New-Annual)"</a:t>
          </a:r>
        </a:p>
        <a:p>
          <a:endParaRPr lang="en-CA" sz="1400" b="0" baseline="0">
            <a:solidFill>
              <a:schemeClr val="bg1"/>
            </a:solidFill>
            <a:latin typeface="Mulish" pitchFamily="2" charset="0"/>
          </a:endParaRPr>
        </a:p>
        <a:p>
          <a:r>
            <a:rPr lang="en-CA" sz="1400" b="0" baseline="0">
              <a:solidFill>
                <a:schemeClr val="bg1"/>
              </a:solidFill>
              <a:latin typeface="Mulish" pitchFamily="2" charset="0"/>
            </a:rPr>
            <a:t>For additional assistance, please contact grants@bctf.ca</a:t>
          </a:r>
          <a:endParaRPr lang="en-CA" sz="1400" b="0">
            <a:solidFill>
              <a:schemeClr val="bg1"/>
            </a:solidFill>
            <a:latin typeface="Mulish" pitchFamily="2" charset="0"/>
          </a:endParaRPr>
        </a:p>
      </xdr:txBody>
    </xdr:sp>
    <xdr:clientData/>
  </xdr:twoCellAnchor>
  <xdr:twoCellAnchor editAs="oneCell">
    <xdr:from>
      <xdr:col>0</xdr:col>
      <xdr:colOff>85725</xdr:colOff>
      <xdr:row>0</xdr:row>
      <xdr:rowOff>133350</xdr:rowOff>
    </xdr:from>
    <xdr:to>
      <xdr:col>0</xdr:col>
      <xdr:colOff>1382544</xdr:colOff>
      <xdr:row>1</xdr:row>
      <xdr:rowOff>28575</xdr:rowOff>
    </xdr:to>
    <xdr:pic>
      <xdr:nvPicPr>
        <xdr:cNvPr id="3" name="Picture 2">
          <a:extLst>
            <a:ext uri="{FF2B5EF4-FFF2-40B4-BE49-F238E27FC236}">
              <a16:creationId xmlns:a16="http://schemas.microsoft.com/office/drawing/2014/main" id="{EF9CF312-2144-489A-8DCF-1B90BF1D6919}"/>
            </a:ext>
          </a:extLst>
        </xdr:cNvPr>
        <xdr:cNvPicPr>
          <a:picLocks noChangeAspect="1"/>
        </xdr:cNvPicPr>
      </xdr:nvPicPr>
      <xdr:blipFill>
        <a:blip xmlns:r="http://schemas.openxmlformats.org/officeDocument/2006/relationships" r:embed="rId1"/>
        <a:stretch>
          <a:fillRect/>
        </a:stretch>
      </xdr:blipFill>
      <xdr:spPr>
        <a:xfrm>
          <a:off x="85725" y="133350"/>
          <a:ext cx="1296819" cy="7715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B9614B-6AD0-4130-99C5-B908D208113F}" name="Table1" displayName="Table1" ref="A1:C71" totalsRowCount="1" headerRowBorderDxfId="7" tableBorderDxfId="6">
  <autoFilter ref="A1:C70" xr:uid="{3DB9614B-6AD0-4130-99C5-B908D208113F}"/>
  <tableColumns count="3">
    <tableColumn id="1" xr3:uid="{4F61ACCC-1A46-4901-B08C-AF04B2698EEF}" name="Local No." dataDxfId="5" totalsRowDxfId="4"/>
    <tableColumn id="2" xr3:uid="{262E3FCC-C969-4EF1-9A58-E182F6700122}" name="Local Name" dataDxfId="3" totalsRowDxfId="2"/>
    <tableColumn id="3" xr3:uid="{0AD43631-15C2-4F41-A2CE-E924B9B1C75C}" name="FTE as of Sept 30,2023 (rounded up)" totalsRowFunction="sum"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worksafebc.com/en/insurance/know-coverage-costs/find-classification-industry-rate" TargetMode="External"/><Relationship Id="rId1" Type="http://schemas.openxmlformats.org/officeDocument/2006/relationships/hyperlink" Target="https://www.canada.ca/en/revenue-agency/services/tax/businesses/topics/payroll/payroll-deductions-contributions/employment-insurance-ei/ei-premium-rates-maximums.html"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D6BB-02A0-43F9-8408-B80C0F099860}">
  <sheetPr>
    <pageSetUpPr fitToPage="1"/>
  </sheetPr>
  <dimension ref="A1:J98"/>
  <sheetViews>
    <sheetView showGridLines="0" tabSelected="1" topLeftCell="A45" zoomScaleNormal="100" zoomScaleSheetLayoutView="90" workbookViewId="0">
      <selection activeCell="B29" sqref="B29"/>
    </sheetView>
  </sheetViews>
  <sheetFormatPr defaultColWidth="9.140625" defaultRowHeight="16.5" x14ac:dyDescent="0.3"/>
  <cols>
    <col min="1" max="1" width="41.7109375" style="12" customWidth="1"/>
    <col min="2" max="2" width="16.7109375" style="12" customWidth="1"/>
    <col min="3" max="3" width="20.42578125" style="12" customWidth="1"/>
    <col min="4" max="4" width="19.28515625" style="12" customWidth="1"/>
    <col min="5" max="6" width="38.28515625" style="12" customWidth="1"/>
    <col min="7" max="9" width="9.140625" style="12"/>
    <col min="10" max="10" width="11.5703125" style="12" bestFit="1" customWidth="1"/>
    <col min="11" max="11" width="9.7109375" style="12" bestFit="1" customWidth="1"/>
    <col min="12" max="16384" width="9.140625" style="12"/>
  </cols>
  <sheetData>
    <row r="1" spans="1:1" ht="69" customHeight="1" x14ac:dyDescent="0.3"/>
    <row r="2" spans="1:1" x14ac:dyDescent="0.3">
      <c r="A2" s="13" t="s">
        <v>131</v>
      </c>
    </row>
    <row r="3" spans="1:1" x14ac:dyDescent="0.3">
      <c r="A3" s="13" t="s">
        <v>128</v>
      </c>
    </row>
    <row r="19" spans="1:5" x14ac:dyDescent="0.3">
      <c r="A19" s="14" t="s">
        <v>10</v>
      </c>
      <c r="B19" s="15"/>
      <c r="C19" s="15"/>
      <c r="D19" s="15"/>
      <c r="E19" s="15"/>
    </row>
    <row r="21" spans="1:5" x14ac:dyDescent="0.3">
      <c r="A21" s="12" t="s">
        <v>125</v>
      </c>
      <c r="B21" s="16">
        <f>D51</f>
        <v>0</v>
      </c>
    </row>
    <row r="22" spans="1:5" x14ac:dyDescent="0.3">
      <c r="A22" s="12" t="s">
        <v>0</v>
      </c>
      <c r="B22" s="17">
        <f>D67</f>
        <v>5542.57</v>
      </c>
    </row>
    <row r="23" spans="1:5" x14ac:dyDescent="0.3">
      <c r="A23" s="12" t="s">
        <v>44</v>
      </c>
      <c r="B23" s="16">
        <f>SUM(B21:B22)</f>
        <v>5542.57</v>
      </c>
    </row>
    <row r="24" spans="1:5" x14ac:dyDescent="0.3">
      <c r="A24" s="12" t="s">
        <v>46</v>
      </c>
      <c r="B24" s="17">
        <f>D71</f>
        <v>30547.647999999997</v>
      </c>
    </row>
    <row r="25" spans="1:5" ht="66.75" thickBot="1" x14ac:dyDescent="0.35">
      <c r="A25" s="18" t="s">
        <v>1</v>
      </c>
      <c r="B25" s="19" t="str">
        <f>D73</f>
        <v>NA</v>
      </c>
      <c r="C25" s="20" t="s">
        <v>154</v>
      </c>
    </row>
    <row r="26" spans="1:5" ht="17.25" thickTop="1" x14ac:dyDescent="0.3"/>
    <row r="27" spans="1:5" x14ac:dyDescent="0.3">
      <c r="A27" s="14" t="s">
        <v>123</v>
      </c>
      <c r="B27" s="15"/>
      <c r="C27" s="15"/>
      <c r="D27" s="15"/>
      <c r="E27" s="15"/>
    </row>
    <row r="29" spans="1:5" x14ac:dyDescent="0.3">
      <c r="A29" s="13" t="s">
        <v>4</v>
      </c>
      <c r="B29" s="95" t="s">
        <v>147</v>
      </c>
      <c r="D29" s="21"/>
    </row>
    <row r="30" spans="1:5" x14ac:dyDescent="0.3">
      <c r="A30" s="13" t="s">
        <v>3</v>
      </c>
      <c r="B30" s="22">
        <f>_xlfn.XLOOKUP($B$29,Table1[Local Name],Table1[Local No.],"NA",0)</f>
        <v>47</v>
      </c>
      <c r="D30" s="23"/>
    </row>
    <row r="31" spans="1:5" x14ac:dyDescent="0.3">
      <c r="B31" s="21"/>
    </row>
    <row r="32" spans="1:5" ht="82.5" x14ac:dyDescent="0.3">
      <c r="A32" s="24" t="s">
        <v>144</v>
      </c>
      <c r="B32" s="108">
        <f>_xlfn.XLOOKUP($B$29,Table1[Local Name],Table1[FTE as of Sept 30,2023 (rounded up)],"NA",0)</f>
        <v>178</v>
      </c>
      <c r="C32" s="25" t="s">
        <v>122</v>
      </c>
      <c r="D32" s="26"/>
    </row>
    <row r="33" spans="1:5" x14ac:dyDescent="0.3">
      <c r="B33" s="21"/>
    </row>
    <row r="34" spans="1:5" x14ac:dyDescent="0.3">
      <c r="A34" s="13" t="s">
        <v>7</v>
      </c>
      <c r="B34" s="27"/>
      <c r="D34" s="28"/>
    </row>
    <row r="35" spans="1:5" x14ac:dyDescent="0.3">
      <c r="A35" s="13"/>
    </row>
    <row r="36" spans="1:5" ht="33" x14ac:dyDescent="0.3">
      <c r="A36" s="29" t="s">
        <v>132</v>
      </c>
      <c r="B36" s="102">
        <f>'CPP &amp; EI Max'!E17</f>
        <v>99200</v>
      </c>
    </row>
    <row r="37" spans="1:5" x14ac:dyDescent="0.3">
      <c r="A37" s="28" t="s">
        <v>133</v>
      </c>
    </row>
    <row r="38" spans="1:5" x14ac:dyDescent="0.3">
      <c r="A38" s="28" t="s">
        <v>150</v>
      </c>
    </row>
    <row r="39" spans="1:5" x14ac:dyDescent="0.3">
      <c r="A39" s="28"/>
    </row>
    <row r="40" spans="1:5" x14ac:dyDescent="0.3">
      <c r="A40" s="13" t="s">
        <v>135</v>
      </c>
    </row>
    <row r="41" spans="1:5" s="18" customFormat="1" x14ac:dyDescent="0.2">
      <c r="B41" s="30"/>
      <c r="C41" s="31"/>
      <c r="D41" s="31"/>
      <c r="E41" s="32"/>
    </row>
    <row r="42" spans="1:5" x14ac:dyDescent="0.3">
      <c r="A42" s="14" t="s">
        <v>124</v>
      </c>
      <c r="B42" s="15"/>
      <c r="C42" s="15"/>
      <c r="D42" s="15"/>
      <c r="E42" s="15"/>
    </row>
    <row r="44" spans="1:5" s="18" customFormat="1" ht="33" x14ac:dyDescent="0.2">
      <c r="A44" s="33" t="s">
        <v>45</v>
      </c>
      <c r="B44" s="34" t="s">
        <v>126</v>
      </c>
      <c r="C44" s="33" t="s">
        <v>118</v>
      </c>
      <c r="D44" s="33" t="s">
        <v>5</v>
      </c>
      <c r="E44" s="33" t="s">
        <v>35</v>
      </c>
    </row>
    <row r="45" spans="1:5" s="18" customFormat="1" x14ac:dyDescent="0.2">
      <c r="A45" s="35" t="s">
        <v>2</v>
      </c>
      <c r="B45" s="36"/>
      <c r="C45" s="37">
        <v>10</v>
      </c>
      <c r="D45" s="38">
        <f t="shared" ref="D45:D50" si="0">B45*C45</f>
        <v>0</v>
      </c>
      <c r="E45" s="39"/>
    </row>
    <row r="46" spans="1:5" s="18" customFormat="1" x14ac:dyDescent="0.2">
      <c r="A46" s="40" t="s">
        <v>17</v>
      </c>
      <c r="B46" s="36"/>
      <c r="C46" s="37">
        <v>10</v>
      </c>
      <c r="D46" s="38">
        <f t="shared" si="0"/>
        <v>0</v>
      </c>
      <c r="E46" s="39"/>
    </row>
    <row r="47" spans="1:5" s="18" customFormat="1" ht="30" customHeight="1" x14ac:dyDescent="0.2">
      <c r="A47" s="41" t="s">
        <v>38</v>
      </c>
      <c r="B47" s="36"/>
      <c r="C47" s="37">
        <v>10</v>
      </c>
      <c r="D47" s="38">
        <f t="shared" si="0"/>
        <v>0</v>
      </c>
      <c r="E47" s="109" t="s">
        <v>40</v>
      </c>
    </row>
    <row r="48" spans="1:5" s="18" customFormat="1" ht="30" customHeight="1" x14ac:dyDescent="0.2">
      <c r="A48" s="41" t="s">
        <v>39</v>
      </c>
      <c r="B48" s="36"/>
      <c r="C48" s="37">
        <v>10</v>
      </c>
      <c r="D48" s="38">
        <f t="shared" si="0"/>
        <v>0</v>
      </c>
      <c r="E48" s="109"/>
    </row>
    <row r="49" spans="1:10" s="18" customFormat="1" ht="30" customHeight="1" x14ac:dyDescent="0.2">
      <c r="A49" s="41" t="s">
        <v>116</v>
      </c>
      <c r="B49" s="36"/>
      <c r="C49" s="37">
        <v>10</v>
      </c>
      <c r="D49" s="38">
        <f t="shared" si="0"/>
        <v>0</v>
      </c>
      <c r="E49" s="109"/>
    </row>
    <row r="50" spans="1:10" ht="33" x14ac:dyDescent="0.3">
      <c r="A50" s="42" t="s">
        <v>32</v>
      </c>
      <c r="B50" s="43">
        <f>IF(C50=0,0,SUM(B45:B49)*0.02)</f>
        <v>0</v>
      </c>
      <c r="C50" s="37">
        <v>10</v>
      </c>
      <c r="D50" s="38">
        <f t="shared" si="0"/>
        <v>0</v>
      </c>
      <c r="E50" s="44" t="s">
        <v>151</v>
      </c>
    </row>
    <row r="51" spans="1:10" x14ac:dyDescent="0.3">
      <c r="A51" s="45" t="s">
        <v>43</v>
      </c>
      <c r="B51" s="46"/>
      <c r="C51" s="47"/>
      <c r="D51" s="48">
        <f>SUM(D45:D50)</f>
        <v>0</v>
      </c>
      <c r="E51" s="49"/>
      <c r="J51" s="50"/>
    </row>
    <row r="52" spans="1:10" x14ac:dyDescent="0.3">
      <c r="A52" s="51"/>
      <c r="B52" s="51"/>
      <c r="C52" s="52"/>
      <c r="D52" s="53"/>
      <c r="J52" s="50"/>
    </row>
    <row r="53" spans="1:10" ht="33" x14ac:dyDescent="0.3">
      <c r="A53" s="54" t="s">
        <v>0</v>
      </c>
      <c r="B53" s="34" t="s">
        <v>126</v>
      </c>
      <c r="C53" s="33" t="s">
        <v>118</v>
      </c>
      <c r="D53" s="33" t="s">
        <v>5</v>
      </c>
      <c r="E53" s="33" t="s">
        <v>35</v>
      </c>
    </row>
    <row r="54" spans="1:10" x14ac:dyDescent="0.3">
      <c r="A54" s="55" t="str">
        <f>CONCATENATE("2025 CPP ER Max: "&amp;TEXT('CPP &amp; EI Max'!$E$7,"$#,###.##"))</f>
        <v>2025 CPP ER Max: $4,034.1</v>
      </c>
      <c r="B54" s="56"/>
      <c r="C54" s="57"/>
      <c r="D54" s="58">
        <f>'CPP &amp; EI Max'!$E$7</f>
        <v>4034.1</v>
      </c>
      <c r="E54" s="110" t="s">
        <v>152</v>
      </c>
    </row>
    <row r="55" spans="1:10" x14ac:dyDescent="0.3">
      <c r="A55" s="55" t="str">
        <f>CONCATENATE("2025 EI ER Max: "&amp;TEXT('CPP &amp; EI Max'!$E$8,"$#,###.##"))</f>
        <v>2025 EI ER Max: $1,508.47</v>
      </c>
      <c r="B55" s="56"/>
      <c r="C55" s="57"/>
      <c r="D55" s="58">
        <f>'CPP &amp; EI Max'!$E$8</f>
        <v>1508.47</v>
      </c>
      <c r="E55" s="110"/>
    </row>
    <row r="56" spans="1:10" ht="66" x14ac:dyDescent="0.3">
      <c r="A56" s="59" t="s">
        <v>8</v>
      </c>
      <c r="B56" s="92">
        <f>SUM($B$45:$B$50)*0.113*C56</f>
        <v>0</v>
      </c>
      <c r="C56" s="37">
        <v>1</v>
      </c>
      <c r="D56" s="38">
        <f>D51*0.113*C56</f>
        <v>0</v>
      </c>
      <c r="E56" s="44" t="s">
        <v>153</v>
      </c>
    </row>
    <row r="57" spans="1:10" s="18" customFormat="1" x14ac:dyDescent="0.2">
      <c r="A57" s="63" t="s">
        <v>145</v>
      </c>
      <c r="B57" s="111"/>
      <c r="C57" s="37">
        <v>10</v>
      </c>
      <c r="D57" s="38">
        <f t="shared" ref="D57:D62" si="1">B57*C57</f>
        <v>0</v>
      </c>
      <c r="E57" s="44"/>
    </row>
    <row r="58" spans="1:10" x14ac:dyDescent="0.3">
      <c r="A58" s="55" t="s">
        <v>9</v>
      </c>
      <c r="B58" s="60"/>
      <c r="C58" s="61">
        <v>10</v>
      </c>
      <c r="D58" s="38">
        <f t="shared" si="1"/>
        <v>0</v>
      </c>
      <c r="E58" s="49"/>
    </row>
    <row r="59" spans="1:10" s="18" customFormat="1" ht="78.75" customHeight="1" x14ac:dyDescent="0.2">
      <c r="A59" s="63" t="s">
        <v>18</v>
      </c>
      <c r="B59" s="36"/>
      <c r="C59" s="37">
        <v>10</v>
      </c>
      <c r="D59" s="38">
        <f t="shared" si="1"/>
        <v>0</v>
      </c>
      <c r="E59" s="109" t="s">
        <v>146</v>
      </c>
    </row>
    <row r="60" spans="1:10" x14ac:dyDescent="0.3">
      <c r="A60" s="55" t="s">
        <v>120</v>
      </c>
      <c r="B60" s="64"/>
      <c r="C60" s="61">
        <v>10</v>
      </c>
      <c r="D60" s="62">
        <f t="shared" si="1"/>
        <v>0</v>
      </c>
      <c r="E60" s="109"/>
    </row>
    <row r="61" spans="1:10" x14ac:dyDescent="0.3">
      <c r="A61" s="55" t="s">
        <v>14</v>
      </c>
      <c r="B61" s="64"/>
      <c r="C61" s="61">
        <v>10</v>
      </c>
      <c r="D61" s="62">
        <f t="shared" si="1"/>
        <v>0</v>
      </c>
      <c r="E61" s="49"/>
    </row>
    <row r="62" spans="1:10" x14ac:dyDescent="0.3">
      <c r="A62" s="55" t="s">
        <v>127</v>
      </c>
      <c r="B62" s="64"/>
      <c r="C62" s="61">
        <v>10</v>
      </c>
      <c r="D62" s="62">
        <f t="shared" si="1"/>
        <v>0</v>
      </c>
      <c r="E62" s="49"/>
    </row>
    <row r="63" spans="1:10" s="18" customFormat="1" x14ac:dyDescent="0.2">
      <c r="A63" s="90" t="str">
        <f>CONCATENATE("2025 WCB Max: "&amp;TEXT('CPP &amp; EI Max'!$F$13,"$#.##"))</f>
        <v>2025 WCB Max: $1843.86</v>
      </c>
      <c r="B63" s="94"/>
      <c r="C63" s="37">
        <v>10</v>
      </c>
      <c r="D63" s="93">
        <f>IF(B63*C63&gt;'CPP &amp; EI Max'!F13,'CPP &amp; EI Max'!F13,B63*C63)</f>
        <v>0</v>
      </c>
      <c r="E63" s="91"/>
    </row>
    <row r="64" spans="1:10" x14ac:dyDescent="0.3">
      <c r="A64" s="66" t="s">
        <v>36</v>
      </c>
      <c r="B64" s="65"/>
      <c r="C64" s="61">
        <v>10</v>
      </c>
      <c r="D64" s="62">
        <f>B64*C64</f>
        <v>0</v>
      </c>
      <c r="E64" s="109" t="s">
        <v>41</v>
      </c>
    </row>
    <row r="65" spans="1:5" x14ac:dyDescent="0.3">
      <c r="A65" s="66" t="s">
        <v>37</v>
      </c>
      <c r="B65" s="65"/>
      <c r="C65" s="61">
        <v>10</v>
      </c>
      <c r="D65" s="62">
        <f>B65*C65</f>
        <v>0</v>
      </c>
      <c r="E65" s="109"/>
    </row>
    <row r="66" spans="1:5" ht="27.75" customHeight="1" x14ac:dyDescent="0.3">
      <c r="A66" s="66" t="s">
        <v>117</v>
      </c>
      <c r="B66" s="65"/>
      <c r="C66" s="37">
        <v>10</v>
      </c>
      <c r="D66" s="38">
        <f>B66*C66</f>
        <v>0</v>
      </c>
      <c r="E66" s="109"/>
    </row>
    <row r="67" spans="1:5" x14ac:dyDescent="0.3">
      <c r="A67" s="67" t="s">
        <v>42</v>
      </c>
      <c r="B67" s="68"/>
      <c r="C67" s="69"/>
      <c r="D67" s="70">
        <f>SUM(D54:D66)</f>
        <v>5542.57</v>
      </c>
      <c r="E67" s="49"/>
    </row>
    <row r="68" spans="1:5" x14ac:dyDescent="0.3">
      <c r="C68" s="71"/>
    </row>
    <row r="69" spans="1:5" x14ac:dyDescent="0.3">
      <c r="C69" s="72" t="s">
        <v>44</v>
      </c>
      <c r="D69" s="73">
        <f>ROUND(D67+D51,2)</f>
        <v>5542.57</v>
      </c>
    </row>
    <row r="71" spans="1:5" s="18" customFormat="1" ht="82.5" x14ac:dyDescent="0.2">
      <c r="C71" s="74" t="s">
        <v>121</v>
      </c>
      <c r="D71" s="75">
        <f>0.173%*$B$36*$B$32</f>
        <v>30547.647999999997</v>
      </c>
      <c r="E71" s="20" t="str">
        <f>CONCATENATE("[0.173% x "&amp;TEXT(B36,"$#,##")&amp;" x "&amp;B32&amp;" FTE]")</f>
        <v>[0.173% x $99,200 x 178 FTE]</v>
      </c>
    </row>
    <row r="73" spans="1:5" ht="33" x14ac:dyDescent="0.3">
      <c r="C73" s="24" t="s">
        <v>1</v>
      </c>
      <c r="D73" s="76" t="str">
        <f>IF(D69-D71&lt;0,"NA",D69-D71)</f>
        <v>NA</v>
      </c>
      <c r="E73" s="20" t="s">
        <v>154</v>
      </c>
    </row>
    <row r="75" spans="1:5" hidden="1" x14ac:dyDescent="0.3"/>
    <row r="76" spans="1:5" hidden="1" x14ac:dyDescent="0.3">
      <c r="A76" s="77" t="s">
        <v>10</v>
      </c>
      <c r="B76" s="77"/>
      <c r="C76" s="77"/>
      <c r="D76" s="77"/>
      <c r="E76" s="77"/>
    </row>
    <row r="77" spans="1:5" hidden="1" x14ac:dyDescent="0.3"/>
    <row r="78" spans="1:5" hidden="1" x14ac:dyDescent="0.3">
      <c r="A78" s="29" t="s">
        <v>31</v>
      </c>
      <c r="B78" s="107">
        <f>$B$32</f>
        <v>178</v>
      </c>
    </row>
    <row r="79" spans="1:5" hidden="1" x14ac:dyDescent="0.3"/>
    <row r="80" spans="1:5" s="78" customFormat="1" ht="33" hidden="1" x14ac:dyDescent="0.2">
      <c r="B80" s="30" t="s">
        <v>11</v>
      </c>
      <c r="C80" s="30" t="s">
        <v>12</v>
      </c>
      <c r="D80" s="31" t="s">
        <v>13</v>
      </c>
      <c r="E80" s="31" t="s">
        <v>19</v>
      </c>
    </row>
    <row r="81" spans="1:5" hidden="1" x14ac:dyDescent="0.3">
      <c r="A81" s="12" t="s">
        <v>125</v>
      </c>
      <c r="B81" s="79"/>
      <c r="C81" s="80">
        <f>D51</f>
        <v>0</v>
      </c>
      <c r="D81" s="80">
        <f t="shared" ref="D81:D97" si="2">C81-B81</f>
        <v>0</v>
      </c>
      <c r="E81" s="81"/>
    </row>
    <row r="82" spans="1:5" hidden="1" x14ac:dyDescent="0.3">
      <c r="A82" s="82" t="s">
        <v>0</v>
      </c>
      <c r="B82" s="83"/>
      <c r="C82" s="80"/>
      <c r="D82" s="80"/>
      <c r="E82" s="81"/>
    </row>
    <row r="83" spans="1:5" hidden="1" x14ac:dyDescent="0.3">
      <c r="A83" s="18" t="str">
        <f>A54</f>
        <v>2025 CPP ER Max: $4,034.1</v>
      </c>
      <c r="B83" s="79"/>
      <c r="C83" s="80">
        <f>D54</f>
        <v>4034.1</v>
      </c>
      <c r="D83" s="80">
        <f t="shared" si="2"/>
        <v>4034.1</v>
      </c>
      <c r="E83" s="81"/>
    </row>
    <row r="84" spans="1:5" hidden="1" x14ac:dyDescent="0.3">
      <c r="A84" s="18" t="str">
        <f>A55</f>
        <v>2025 EI ER Max: $1,508.47</v>
      </c>
      <c r="B84" s="79"/>
      <c r="C84" s="80">
        <f>D55</f>
        <v>1508.47</v>
      </c>
      <c r="D84" s="80">
        <f t="shared" si="2"/>
        <v>1508.47</v>
      </c>
      <c r="E84" s="81"/>
    </row>
    <row r="85" spans="1:5" s="18" customFormat="1" hidden="1" x14ac:dyDescent="0.2">
      <c r="A85" s="84" t="str">
        <f>A56</f>
        <v>Teachers' Pension (Salary x 11.30%)</v>
      </c>
      <c r="B85" s="79"/>
      <c r="C85" s="80">
        <f>D56</f>
        <v>0</v>
      </c>
      <c r="D85" s="80">
        <f t="shared" si="2"/>
        <v>0</v>
      </c>
      <c r="E85" s="81" t="str">
        <f>CONCATENATE("11.3% x "&amp;TEXT(C81,"$#,##0.00"))</f>
        <v>11.3% x $0.00</v>
      </c>
    </row>
    <row r="86" spans="1:5" hidden="1" x14ac:dyDescent="0.3">
      <c r="A86" s="18" t="str">
        <f t="shared" ref="A86:A89" si="3">A57</f>
        <v>Employer Health Tax</v>
      </c>
      <c r="B86" s="79"/>
      <c r="C86" s="80">
        <f t="shared" ref="C86:C89" si="4">D57</f>
        <v>0</v>
      </c>
      <c r="D86" s="80">
        <f t="shared" si="2"/>
        <v>0</v>
      </c>
      <c r="E86" s="81" t="str">
        <f t="shared" ref="E86:E91" si="5">CONCATENATE(C57&amp;" months x "&amp;TEXT(B57,"$#,##0.00"))</f>
        <v>10 months x $0.00</v>
      </c>
    </row>
    <row r="87" spans="1:5" hidden="1" x14ac:dyDescent="0.3">
      <c r="A87" s="18" t="str">
        <f t="shared" si="3"/>
        <v>Group Life</v>
      </c>
      <c r="B87" s="79"/>
      <c r="C87" s="80">
        <f t="shared" si="4"/>
        <v>0</v>
      </c>
      <c r="D87" s="80">
        <f t="shared" si="2"/>
        <v>0</v>
      </c>
      <c r="E87" s="81" t="str">
        <f t="shared" si="5"/>
        <v>10 months x $0.00</v>
      </c>
    </row>
    <row r="88" spans="1:5" hidden="1" x14ac:dyDescent="0.3">
      <c r="A88" s="18" t="str">
        <f t="shared" si="3"/>
        <v>Dental</v>
      </c>
      <c r="B88" s="79"/>
      <c r="C88" s="80">
        <f t="shared" si="4"/>
        <v>0</v>
      </c>
      <c r="D88" s="80">
        <f t="shared" si="2"/>
        <v>0</v>
      </c>
      <c r="E88" s="81" t="str">
        <f t="shared" si="5"/>
        <v>10 months x $0.00</v>
      </c>
    </row>
    <row r="89" spans="1:5" hidden="1" x14ac:dyDescent="0.3">
      <c r="A89" s="18" t="str">
        <f t="shared" si="3"/>
        <v>Extended Health Benefits (EHB)</v>
      </c>
      <c r="B89" s="79"/>
      <c r="C89" s="80">
        <f t="shared" si="4"/>
        <v>0</v>
      </c>
      <c r="D89" s="80">
        <f t="shared" si="2"/>
        <v>0</v>
      </c>
      <c r="E89" s="81" t="str">
        <f t="shared" si="5"/>
        <v>10 months x $0.00</v>
      </c>
    </row>
    <row r="90" spans="1:5" hidden="1" x14ac:dyDescent="0.3">
      <c r="A90" s="18" t="str">
        <f>A61</f>
        <v>EFAP</v>
      </c>
      <c r="B90" s="79"/>
      <c r="C90" s="80">
        <f>D61</f>
        <v>0</v>
      </c>
      <c r="D90" s="80">
        <f t="shared" si="2"/>
        <v>0</v>
      </c>
      <c r="E90" s="81" t="str">
        <f t="shared" si="5"/>
        <v>10 months x $0.00</v>
      </c>
    </row>
    <row r="91" spans="1:5" hidden="1" x14ac:dyDescent="0.3">
      <c r="A91" s="18" t="str">
        <f>A62</f>
        <v>EI Rebate</v>
      </c>
      <c r="B91" s="79"/>
      <c r="C91" s="80">
        <f>D62</f>
        <v>0</v>
      </c>
      <c r="D91" s="80">
        <f t="shared" ref="D91" si="6">C91-B91</f>
        <v>0</v>
      </c>
      <c r="E91" s="81" t="str">
        <f t="shared" si="5"/>
        <v>10 months x $0.00</v>
      </c>
    </row>
    <row r="92" spans="1:5" hidden="1" x14ac:dyDescent="0.3">
      <c r="A92" s="18" t="str">
        <f>A63</f>
        <v>2025 WCB Max: $1843.86</v>
      </c>
      <c r="B92" s="79"/>
      <c r="C92" s="80">
        <f>D63</f>
        <v>0</v>
      </c>
      <c r="D92" s="80">
        <f t="shared" si="2"/>
        <v>0</v>
      </c>
      <c r="E92" s="81" t="str">
        <f>CONCATENATE("10 months x "&amp;TEXT(B63,"$#,##0.00"))</f>
        <v>10 months x $0.00</v>
      </c>
    </row>
    <row r="93" spans="1:5" hidden="1" x14ac:dyDescent="0.3">
      <c r="A93" s="78"/>
      <c r="B93" s="85"/>
      <c r="C93" s="80"/>
      <c r="D93" s="80"/>
      <c r="E93" s="81"/>
    </row>
    <row r="94" spans="1:5" hidden="1" x14ac:dyDescent="0.3">
      <c r="A94" s="18" t="s">
        <v>20</v>
      </c>
      <c r="B94" s="80">
        <f>SUM(B83:B93)</f>
        <v>0</v>
      </c>
      <c r="C94" s="80">
        <f>SUM(C83:C93)</f>
        <v>5542.57</v>
      </c>
      <c r="D94" s="80">
        <f t="shared" si="2"/>
        <v>5542.57</v>
      </c>
      <c r="E94" s="81"/>
    </row>
    <row r="95" spans="1:5" hidden="1" x14ac:dyDescent="0.3">
      <c r="A95" s="32" t="s">
        <v>21</v>
      </c>
      <c r="B95" s="86">
        <f>B81+B94</f>
        <v>0</v>
      </c>
      <c r="C95" s="86">
        <f>ROUND(C81+C94,2)</f>
        <v>5542.57</v>
      </c>
      <c r="D95" s="86">
        <f t="shared" si="2"/>
        <v>5542.57</v>
      </c>
      <c r="E95" s="81"/>
    </row>
    <row r="96" spans="1:5" hidden="1" x14ac:dyDescent="0.3">
      <c r="A96" s="32" t="s">
        <v>46</v>
      </c>
      <c r="B96" s="79"/>
      <c r="C96" s="80">
        <f>D71</f>
        <v>30547.647999999997</v>
      </c>
      <c r="D96" s="80">
        <f t="shared" si="2"/>
        <v>30547.647999999997</v>
      </c>
      <c r="E96" s="81" t="str">
        <f>CONCATENATE("[0.173% x "&amp;TEXT(B36,"$#,##")&amp;" x "&amp;B32&amp;" FTE]")</f>
        <v>[0.173% x $99,200 x 178 FTE]</v>
      </c>
    </row>
    <row r="97" spans="1:5" hidden="1" x14ac:dyDescent="0.3">
      <c r="A97" s="32" t="s">
        <v>1</v>
      </c>
      <c r="B97" s="86">
        <f>B95-B96</f>
        <v>0</v>
      </c>
      <c r="C97" s="86">
        <f>C95-C96</f>
        <v>-25005.077999999998</v>
      </c>
      <c r="D97" s="86">
        <f t="shared" si="2"/>
        <v>-25005.077999999998</v>
      </c>
      <c r="E97" s="87"/>
    </row>
    <row r="98" spans="1:5" hidden="1" x14ac:dyDescent="0.3"/>
  </sheetData>
  <protectedRanges>
    <protectedRange sqref="B29 B34 B45:C49 C50 A47:A49 C56:C61 B57:B61 A64:A66 B62:C66 D63" name="Edit"/>
  </protectedRanges>
  <mergeCells count="4">
    <mergeCell ref="E47:E49"/>
    <mergeCell ref="E54:E55"/>
    <mergeCell ref="E59:E60"/>
    <mergeCell ref="E64:E66"/>
  </mergeCells>
  <pageMargins left="0.7" right="0.7" top="0.75" bottom="0.75" header="0.3" footer="0.3"/>
  <pageSetup scale="67" fitToHeight="0" orientation="portrait" r:id="rId1"/>
  <rowBreaks count="2" manualBreakCount="2">
    <brk id="40" max="16383" man="1"/>
    <brk id="74" max="16383" man="1"/>
  </rowBreaks>
  <ignoredErrors>
    <ignoredError sqref="D63"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05A3BB1-0476-41C2-AE44-E26FE0C681E2}">
          <x14:formula1>
            <xm:f>'Local List'!$B$2:$B$70</xm:f>
          </x14:formula1>
          <xm:sqref>B29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7835-DA6B-4EEB-9721-0DD03B84E500}">
  <sheetPr>
    <pageSetUpPr fitToPage="1"/>
  </sheetPr>
  <dimension ref="A1:J97"/>
  <sheetViews>
    <sheetView showGridLines="0" topLeftCell="A25" zoomScaleNormal="100" zoomScaleSheetLayoutView="90" workbookViewId="0">
      <selection activeCell="E32" sqref="E32"/>
    </sheetView>
  </sheetViews>
  <sheetFormatPr defaultColWidth="9.140625" defaultRowHeight="16.5" x14ac:dyDescent="0.3"/>
  <cols>
    <col min="1" max="1" width="41.7109375" style="12" customWidth="1"/>
    <col min="2" max="2" width="16.7109375" style="12" customWidth="1"/>
    <col min="3" max="3" width="20.42578125" style="12" customWidth="1"/>
    <col min="4" max="4" width="19.28515625" style="12" customWidth="1"/>
    <col min="5" max="6" width="38.28515625" style="12" customWidth="1"/>
    <col min="7" max="9" width="9.140625" style="12"/>
    <col min="10" max="10" width="11.5703125" style="12" bestFit="1" customWidth="1"/>
    <col min="11" max="11" width="9.7109375" style="12" bestFit="1" customWidth="1"/>
    <col min="12" max="16384" width="9.140625" style="12"/>
  </cols>
  <sheetData>
    <row r="1" spans="1:1" ht="69" customHeight="1" x14ac:dyDescent="0.3"/>
    <row r="2" spans="1:1" x14ac:dyDescent="0.3">
      <c r="A2" s="13" t="s">
        <v>131</v>
      </c>
    </row>
    <row r="3" spans="1:1" x14ac:dyDescent="0.3">
      <c r="A3" s="13" t="s">
        <v>128</v>
      </c>
    </row>
    <row r="19" spans="1:5" x14ac:dyDescent="0.3">
      <c r="A19" s="14" t="s">
        <v>10</v>
      </c>
      <c r="B19" s="15"/>
      <c r="C19" s="15"/>
      <c r="D19" s="15"/>
      <c r="E19" s="15"/>
    </row>
    <row r="21" spans="1:5" x14ac:dyDescent="0.3">
      <c r="A21" s="12" t="s">
        <v>125</v>
      </c>
      <c r="B21" s="16">
        <f>D51</f>
        <v>104040</v>
      </c>
    </row>
    <row r="22" spans="1:5" x14ac:dyDescent="0.3">
      <c r="A22" s="12" t="s">
        <v>0</v>
      </c>
      <c r="B22" s="17">
        <f>D67</f>
        <v>17299.09</v>
      </c>
    </row>
    <row r="23" spans="1:5" x14ac:dyDescent="0.3">
      <c r="A23" s="12" t="s">
        <v>44</v>
      </c>
      <c r="B23" s="16">
        <f>SUM(B21:B22)</f>
        <v>121339.09</v>
      </c>
    </row>
    <row r="24" spans="1:5" x14ac:dyDescent="0.3">
      <c r="A24" s="12" t="s">
        <v>46</v>
      </c>
      <c r="B24" s="17">
        <f>D71</f>
        <v>30547.647999999997</v>
      </c>
    </row>
    <row r="25" spans="1:5" ht="66.75" thickBot="1" x14ac:dyDescent="0.35">
      <c r="A25" s="18" t="s">
        <v>1</v>
      </c>
      <c r="B25" s="19">
        <f>D73</f>
        <v>90791.441999999995</v>
      </c>
      <c r="C25" s="20" t="s">
        <v>154</v>
      </c>
    </row>
    <row r="26" spans="1:5" ht="17.25" thickTop="1" x14ac:dyDescent="0.3"/>
    <row r="27" spans="1:5" x14ac:dyDescent="0.3">
      <c r="A27" s="14" t="s">
        <v>123</v>
      </c>
      <c r="B27" s="15"/>
      <c r="C27" s="15"/>
      <c r="D27" s="15"/>
      <c r="E27" s="15"/>
    </row>
    <row r="29" spans="1:5" x14ac:dyDescent="0.3">
      <c r="A29" s="13" t="s">
        <v>4</v>
      </c>
      <c r="B29" s="95" t="s">
        <v>147</v>
      </c>
      <c r="D29" s="21"/>
    </row>
    <row r="30" spans="1:5" x14ac:dyDescent="0.3">
      <c r="A30" s="13" t="s">
        <v>3</v>
      </c>
      <c r="B30" s="22">
        <f>_xlfn.XLOOKUP($B$29,Table1[Local Name],Table1[Local No.],"NA",0)</f>
        <v>47</v>
      </c>
      <c r="D30" s="23"/>
    </row>
    <row r="31" spans="1:5" x14ac:dyDescent="0.3">
      <c r="B31" s="21"/>
    </row>
    <row r="32" spans="1:5" ht="82.5" x14ac:dyDescent="0.3">
      <c r="A32" s="24" t="s">
        <v>144</v>
      </c>
      <c r="B32" s="108">
        <f>_xlfn.XLOOKUP($B$29,Table1[Local Name],Table1[FTE as of Sept 30,2023 (rounded up)],"NA",0)</f>
        <v>178</v>
      </c>
      <c r="C32" s="25" t="s">
        <v>122</v>
      </c>
      <c r="D32" s="26"/>
    </row>
    <row r="33" spans="1:5" x14ac:dyDescent="0.3">
      <c r="B33" s="21"/>
    </row>
    <row r="34" spans="1:5" x14ac:dyDescent="0.3">
      <c r="A34" s="13" t="s">
        <v>7</v>
      </c>
      <c r="B34" s="27"/>
      <c r="D34" s="28"/>
    </row>
    <row r="35" spans="1:5" x14ac:dyDescent="0.3">
      <c r="A35" s="13"/>
    </row>
    <row r="36" spans="1:5" ht="33" x14ac:dyDescent="0.3">
      <c r="A36" s="29" t="s">
        <v>132</v>
      </c>
      <c r="B36" s="102">
        <f>'CPP &amp; EI Max'!E17</f>
        <v>99200</v>
      </c>
    </row>
    <row r="37" spans="1:5" x14ac:dyDescent="0.3">
      <c r="A37" s="28" t="s">
        <v>133</v>
      </c>
    </row>
    <row r="38" spans="1:5" x14ac:dyDescent="0.3">
      <c r="A38" s="28" t="s">
        <v>134</v>
      </c>
    </row>
    <row r="39" spans="1:5" x14ac:dyDescent="0.3">
      <c r="A39" s="28"/>
    </row>
    <row r="40" spans="1:5" x14ac:dyDescent="0.3">
      <c r="A40" s="13" t="s">
        <v>135</v>
      </c>
    </row>
    <row r="41" spans="1:5" s="18" customFormat="1" x14ac:dyDescent="0.2">
      <c r="B41" s="30"/>
      <c r="C41" s="31"/>
      <c r="D41" s="31"/>
      <c r="E41" s="32"/>
    </row>
    <row r="42" spans="1:5" x14ac:dyDescent="0.3">
      <c r="A42" s="14" t="s">
        <v>124</v>
      </c>
      <c r="B42" s="15"/>
      <c r="C42" s="15"/>
      <c r="D42" s="15"/>
      <c r="E42" s="15"/>
    </row>
    <row r="44" spans="1:5" s="18" customFormat="1" ht="33" x14ac:dyDescent="0.2">
      <c r="A44" s="33" t="s">
        <v>45</v>
      </c>
      <c r="B44" s="34" t="s">
        <v>148</v>
      </c>
      <c r="C44" s="33" t="s">
        <v>118</v>
      </c>
      <c r="D44" s="33" t="s">
        <v>5</v>
      </c>
      <c r="E44" s="33" t="s">
        <v>35</v>
      </c>
    </row>
    <row r="45" spans="1:5" s="18" customFormat="1" x14ac:dyDescent="0.2">
      <c r="A45" s="35" t="s">
        <v>2</v>
      </c>
      <c r="B45" s="36">
        <v>100000</v>
      </c>
      <c r="C45" s="37">
        <v>1</v>
      </c>
      <c r="D45" s="38">
        <f t="shared" ref="D45:D50" si="0">B45*C45</f>
        <v>100000</v>
      </c>
      <c r="E45" s="39"/>
    </row>
    <row r="46" spans="1:5" s="18" customFormat="1" x14ac:dyDescent="0.2">
      <c r="A46" s="40" t="s">
        <v>17</v>
      </c>
      <c r="B46" s="36">
        <v>2000</v>
      </c>
      <c r="C46" s="37">
        <v>1</v>
      </c>
      <c r="D46" s="38">
        <f t="shared" si="0"/>
        <v>2000</v>
      </c>
      <c r="E46" s="39"/>
    </row>
    <row r="47" spans="1:5" s="18" customFormat="1" ht="30" customHeight="1" x14ac:dyDescent="0.2">
      <c r="A47" s="41" t="s">
        <v>38</v>
      </c>
      <c r="B47" s="36"/>
      <c r="C47" s="37">
        <v>1</v>
      </c>
      <c r="D47" s="38">
        <f t="shared" si="0"/>
        <v>0</v>
      </c>
      <c r="E47" s="109" t="s">
        <v>40</v>
      </c>
    </row>
    <row r="48" spans="1:5" s="18" customFormat="1" ht="30" customHeight="1" x14ac:dyDescent="0.2">
      <c r="A48" s="41" t="s">
        <v>39</v>
      </c>
      <c r="B48" s="36"/>
      <c r="C48" s="37">
        <v>1</v>
      </c>
      <c r="D48" s="38">
        <f t="shared" si="0"/>
        <v>0</v>
      </c>
      <c r="E48" s="109"/>
    </row>
    <row r="49" spans="1:10" s="18" customFormat="1" ht="30" customHeight="1" x14ac:dyDescent="0.2">
      <c r="A49" s="41" t="s">
        <v>116</v>
      </c>
      <c r="B49" s="36"/>
      <c r="C49" s="37">
        <v>1</v>
      </c>
      <c r="D49" s="38">
        <f t="shared" si="0"/>
        <v>0</v>
      </c>
      <c r="E49" s="109"/>
    </row>
    <row r="50" spans="1:10" ht="33" x14ac:dyDescent="0.3">
      <c r="A50" s="42" t="s">
        <v>32</v>
      </c>
      <c r="B50" s="43">
        <f>IF(C50=0,0,SUM(B45:B49)*0.02)</f>
        <v>2040</v>
      </c>
      <c r="C50" s="37">
        <v>1</v>
      </c>
      <c r="D50" s="38">
        <f t="shared" si="0"/>
        <v>2040</v>
      </c>
      <c r="E50" s="44" t="s">
        <v>151</v>
      </c>
    </row>
    <row r="51" spans="1:10" x14ac:dyDescent="0.3">
      <c r="A51" s="45" t="s">
        <v>43</v>
      </c>
      <c r="B51" s="46"/>
      <c r="C51" s="47"/>
      <c r="D51" s="48">
        <f>SUM(D45:D50)</f>
        <v>104040</v>
      </c>
      <c r="E51" s="49"/>
      <c r="J51" s="50"/>
    </row>
    <row r="52" spans="1:10" x14ac:dyDescent="0.3">
      <c r="A52" s="51"/>
      <c r="B52" s="51"/>
      <c r="C52" s="52"/>
      <c r="D52" s="53"/>
      <c r="J52" s="50"/>
    </row>
    <row r="53" spans="1:10" ht="33" x14ac:dyDescent="0.3">
      <c r="A53" s="54" t="s">
        <v>0</v>
      </c>
      <c r="B53" s="34" t="s">
        <v>126</v>
      </c>
      <c r="C53" s="33" t="s">
        <v>118</v>
      </c>
      <c r="D53" s="33" t="s">
        <v>5</v>
      </c>
      <c r="E53" s="33" t="s">
        <v>35</v>
      </c>
    </row>
    <row r="54" spans="1:10" x14ac:dyDescent="0.3">
      <c r="A54" s="55" t="str">
        <f>CONCATENATE("2025 CPP ER Max: "&amp;TEXT('CPP &amp; EI Max'!$E$7,"$#,###.##"))</f>
        <v>2025 CPP ER Max: $4,034.1</v>
      </c>
      <c r="B54" s="56"/>
      <c r="C54" s="57"/>
      <c r="D54" s="58">
        <f>'CPP &amp; EI Max'!$E$7</f>
        <v>4034.1</v>
      </c>
      <c r="E54" s="110" t="s">
        <v>152</v>
      </c>
    </row>
    <row r="55" spans="1:10" x14ac:dyDescent="0.3">
      <c r="A55" s="55" t="str">
        <f>CONCATENATE("2025 EI ER Max: "&amp;TEXT('CPP &amp; EI Max'!$E$8,"$#,###.##"))</f>
        <v>2025 EI ER Max: $1,508.47</v>
      </c>
      <c r="B55" s="56"/>
      <c r="C55" s="57"/>
      <c r="D55" s="58">
        <f>'CPP &amp; EI Max'!$E$8</f>
        <v>1508.47</v>
      </c>
      <c r="E55" s="110"/>
    </row>
    <row r="56" spans="1:10" ht="66" x14ac:dyDescent="0.3">
      <c r="A56" s="59" t="s">
        <v>8</v>
      </c>
      <c r="B56" s="92">
        <f>SUM($B$45:$B$50)*0.113*C56</f>
        <v>11756.52</v>
      </c>
      <c r="C56" s="37">
        <v>1</v>
      </c>
      <c r="D56" s="38">
        <f>D51*0.113*C56</f>
        <v>11756.52</v>
      </c>
      <c r="E56" s="44" t="s">
        <v>153</v>
      </c>
    </row>
    <row r="57" spans="1:10" s="18" customFormat="1" x14ac:dyDescent="0.2">
      <c r="A57" s="63" t="s">
        <v>145</v>
      </c>
      <c r="B57" s="111"/>
      <c r="C57" s="37">
        <v>1</v>
      </c>
      <c r="D57" s="38">
        <f t="shared" ref="D57:D62" si="1">B57*C57</f>
        <v>0</v>
      </c>
      <c r="E57" s="44"/>
    </row>
    <row r="58" spans="1:10" x14ac:dyDescent="0.3">
      <c r="A58" s="55" t="s">
        <v>9</v>
      </c>
      <c r="B58" s="60"/>
      <c r="C58" s="61">
        <v>1</v>
      </c>
      <c r="D58" s="38">
        <f t="shared" si="1"/>
        <v>0</v>
      </c>
      <c r="E58" s="49"/>
    </row>
    <row r="59" spans="1:10" s="18" customFormat="1" ht="78.75" customHeight="1" x14ac:dyDescent="0.2">
      <c r="A59" s="63" t="s">
        <v>18</v>
      </c>
      <c r="B59" s="36"/>
      <c r="C59" s="37">
        <v>1</v>
      </c>
      <c r="D59" s="38">
        <f t="shared" si="1"/>
        <v>0</v>
      </c>
      <c r="E59" s="109" t="s">
        <v>146</v>
      </c>
    </row>
    <row r="60" spans="1:10" x14ac:dyDescent="0.3">
      <c r="A60" s="55" t="s">
        <v>120</v>
      </c>
      <c r="B60" s="64"/>
      <c r="C60" s="61">
        <v>1</v>
      </c>
      <c r="D60" s="62">
        <f t="shared" si="1"/>
        <v>0</v>
      </c>
      <c r="E60" s="109"/>
    </row>
    <row r="61" spans="1:10" x14ac:dyDescent="0.3">
      <c r="A61" s="55" t="s">
        <v>14</v>
      </c>
      <c r="B61" s="64"/>
      <c r="C61" s="61">
        <v>1</v>
      </c>
      <c r="D61" s="62">
        <f t="shared" si="1"/>
        <v>0</v>
      </c>
      <c r="E61" s="49"/>
    </row>
    <row r="62" spans="1:10" x14ac:dyDescent="0.3">
      <c r="A62" s="55" t="s">
        <v>127</v>
      </c>
      <c r="B62" s="64"/>
      <c r="C62" s="61">
        <v>1</v>
      </c>
      <c r="D62" s="62">
        <f t="shared" si="1"/>
        <v>0</v>
      </c>
      <c r="E62" s="49"/>
    </row>
    <row r="63" spans="1:10" s="18" customFormat="1" x14ac:dyDescent="0.2">
      <c r="A63" s="90" t="str">
        <f>CONCATENATE("2025 WCB Max: "&amp;TEXT('CPP &amp; EI Max'!$F$13,"$#.##"))</f>
        <v>2025 WCB Max: $1843.86</v>
      </c>
      <c r="B63" s="94"/>
      <c r="C63" s="37">
        <v>1</v>
      </c>
      <c r="D63" s="93">
        <f>IF(B63*C63&gt;'CPP &amp; EI Max'!F13,'CPP &amp; EI Max'!F13,B63*C63)</f>
        <v>0</v>
      </c>
      <c r="E63" s="91"/>
    </row>
    <row r="64" spans="1:10" x14ac:dyDescent="0.3">
      <c r="A64" s="66" t="s">
        <v>36</v>
      </c>
      <c r="B64" s="65"/>
      <c r="C64" s="61">
        <v>1</v>
      </c>
      <c r="D64" s="62">
        <f>B64*C64</f>
        <v>0</v>
      </c>
      <c r="E64" s="109" t="s">
        <v>41</v>
      </c>
    </row>
    <row r="65" spans="1:5" x14ac:dyDescent="0.3">
      <c r="A65" s="66" t="s">
        <v>37</v>
      </c>
      <c r="B65" s="65"/>
      <c r="C65" s="61">
        <v>1</v>
      </c>
      <c r="D65" s="62">
        <f>B65*C65</f>
        <v>0</v>
      </c>
      <c r="E65" s="109"/>
    </row>
    <row r="66" spans="1:5" ht="27.75" customHeight="1" x14ac:dyDescent="0.3">
      <c r="A66" s="66" t="s">
        <v>117</v>
      </c>
      <c r="B66" s="65"/>
      <c r="C66" s="37">
        <v>1</v>
      </c>
      <c r="D66" s="38">
        <f>B66*C66</f>
        <v>0</v>
      </c>
      <c r="E66" s="109"/>
    </row>
    <row r="67" spans="1:5" x14ac:dyDescent="0.3">
      <c r="A67" s="67" t="s">
        <v>42</v>
      </c>
      <c r="B67" s="68"/>
      <c r="C67" s="69"/>
      <c r="D67" s="70">
        <f>SUM(D54:D66)</f>
        <v>17299.09</v>
      </c>
      <c r="E67" s="49"/>
    </row>
    <row r="68" spans="1:5" x14ac:dyDescent="0.3">
      <c r="C68" s="71"/>
    </row>
    <row r="69" spans="1:5" x14ac:dyDescent="0.3">
      <c r="C69" s="72" t="s">
        <v>44</v>
      </c>
      <c r="D69" s="73">
        <f>ROUND(D67+D51,2)</f>
        <v>121339.09</v>
      </c>
    </row>
    <row r="71" spans="1:5" s="18" customFormat="1" ht="82.5" x14ac:dyDescent="0.2">
      <c r="C71" s="74" t="s">
        <v>121</v>
      </c>
      <c r="D71" s="75">
        <f>0.173%*$B$36*$B$32</f>
        <v>30547.647999999997</v>
      </c>
      <c r="E71" s="20" t="str">
        <f>CONCATENATE("[0.173% x "&amp;TEXT(B36,"$#,##")&amp;" x "&amp;B32&amp;" FTE]")</f>
        <v>[0.173% x $99,200 x 178 FTE]</v>
      </c>
    </row>
    <row r="73" spans="1:5" ht="33" x14ac:dyDescent="0.3">
      <c r="C73" s="24" t="s">
        <v>1</v>
      </c>
      <c r="D73" s="76">
        <f>IF(D69-D71&lt;0,"NA",D69-D71)</f>
        <v>90791.441999999995</v>
      </c>
      <c r="E73" s="20" t="s">
        <v>154</v>
      </c>
    </row>
    <row r="75" spans="1:5" hidden="1" x14ac:dyDescent="0.3"/>
    <row r="76" spans="1:5" hidden="1" x14ac:dyDescent="0.3">
      <c r="A76" s="77" t="s">
        <v>10</v>
      </c>
      <c r="B76" s="77"/>
      <c r="C76" s="77"/>
      <c r="D76" s="77"/>
      <c r="E76" s="77"/>
    </row>
    <row r="77" spans="1:5" hidden="1" x14ac:dyDescent="0.3"/>
    <row r="78" spans="1:5" hidden="1" x14ac:dyDescent="0.3">
      <c r="A78" s="29" t="s">
        <v>31</v>
      </c>
      <c r="B78" s="107">
        <f>$B$32</f>
        <v>178</v>
      </c>
    </row>
    <row r="79" spans="1:5" hidden="1" x14ac:dyDescent="0.3"/>
    <row r="80" spans="1:5" s="78" customFormat="1" ht="33" hidden="1" x14ac:dyDescent="0.2">
      <c r="B80" s="30" t="s">
        <v>11</v>
      </c>
      <c r="C80" s="30" t="s">
        <v>12</v>
      </c>
      <c r="D80" s="31" t="s">
        <v>13</v>
      </c>
      <c r="E80" s="31" t="s">
        <v>19</v>
      </c>
    </row>
    <row r="81" spans="1:5" hidden="1" x14ac:dyDescent="0.3">
      <c r="A81" s="12" t="s">
        <v>125</v>
      </c>
      <c r="B81" s="79"/>
      <c r="C81" s="80">
        <f>D51</f>
        <v>104040</v>
      </c>
      <c r="D81" s="80">
        <f t="shared" ref="D81:D97" si="2">C81-B81</f>
        <v>104040</v>
      </c>
      <c r="E81" s="81"/>
    </row>
    <row r="82" spans="1:5" hidden="1" x14ac:dyDescent="0.3">
      <c r="A82" s="82" t="s">
        <v>0</v>
      </c>
      <c r="B82" s="83"/>
      <c r="C82" s="80"/>
      <c r="D82" s="80"/>
      <c r="E82" s="81"/>
    </row>
    <row r="83" spans="1:5" hidden="1" x14ac:dyDescent="0.3">
      <c r="A83" s="18" t="str">
        <f>A54</f>
        <v>2025 CPP ER Max: $4,034.1</v>
      </c>
      <c r="B83" s="79"/>
      <c r="C83" s="80">
        <f>D54</f>
        <v>4034.1</v>
      </c>
      <c r="D83" s="80">
        <f t="shared" si="2"/>
        <v>4034.1</v>
      </c>
      <c r="E83" s="81"/>
    </row>
    <row r="84" spans="1:5" hidden="1" x14ac:dyDescent="0.3">
      <c r="A84" s="18" t="str">
        <f>A55</f>
        <v>2025 EI ER Max: $1,508.47</v>
      </c>
      <c r="B84" s="79"/>
      <c r="C84" s="80">
        <f>D55</f>
        <v>1508.47</v>
      </c>
      <c r="D84" s="80">
        <f t="shared" si="2"/>
        <v>1508.47</v>
      </c>
      <c r="E84" s="81"/>
    </row>
    <row r="85" spans="1:5" s="18" customFormat="1" hidden="1" x14ac:dyDescent="0.2">
      <c r="A85" s="84" t="str">
        <f>A56</f>
        <v>Teachers' Pension (Salary x 11.30%)</v>
      </c>
      <c r="B85" s="79"/>
      <c r="C85" s="80">
        <f>D56</f>
        <v>11756.52</v>
      </c>
      <c r="D85" s="80">
        <f t="shared" si="2"/>
        <v>11756.52</v>
      </c>
      <c r="E85" s="81" t="str">
        <f>CONCATENATE("11.3% x "&amp;TEXT(C81,"$#,##0.00"))</f>
        <v>11.3% x $104,040.00</v>
      </c>
    </row>
    <row r="86" spans="1:5" hidden="1" x14ac:dyDescent="0.3">
      <c r="A86" s="18" t="str">
        <f t="shared" ref="A86:A89" si="3">A57</f>
        <v>Employer Health Tax</v>
      </c>
      <c r="B86" s="79"/>
      <c r="C86" s="80">
        <f t="shared" ref="C86:C89" si="4">D57</f>
        <v>0</v>
      </c>
      <c r="D86" s="80">
        <f t="shared" si="2"/>
        <v>0</v>
      </c>
      <c r="E86" s="81" t="str">
        <f t="shared" ref="E86:E91" si="5">CONCATENATE(C57&amp;" months x "&amp;TEXT(B57,"$#,##0.00"))</f>
        <v>1 months x $0.00</v>
      </c>
    </row>
    <row r="87" spans="1:5" hidden="1" x14ac:dyDescent="0.3">
      <c r="A87" s="18" t="str">
        <f t="shared" si="3"/>
        <v>Group Life</v>
      </c>
      <c r="B87" s="79"/>
      <c r="C87" s="80">
        <f t="shared" si="4"/>
        <v>0</v>
      </c>
      <c r="D87" s="80">
        <f t="shared" si="2"/>
        <v>0</v>
      </c>
      <c r="E87" s="81" t="str">
        <f t="shared" si="5"/>
        <v>1 months x $0.00</v>
      </c>
    </row>
    <row r="88" spans="1:5" hidden="1" x14ac:dyDescent="0.3">
      <c r="A88" s="18" t="str">
        <f t="shared" si="3"/>
        <v>Dental</v>
      </c>
      <c r="B88" s="79"/>
      <c r="C88" s="80">
        <f t="shared" si="4"/>
        <v>0</v>
      </c>
      <c r="D88" s="80">
        <f t="shared" si="2"/>
        <v>0</v>
      </c>
      <c r="E88" s="81" t="str">
        <f t="shared" si="5"/>
        <v>1 months x $0.00</v>
      </c>
    </row>
    <row r="89" spans="1:5" hidden="1" x14ac:dyDescent="0.3">
      <c r="A89" s="18" t="str">
        <f t="shared" si="3"/>
        <v>Extended Health Benefits (EHB)</v>
      </c>
      <c r="B89" s="79"/>
      <c r="C89" s="80">
        <f t="shared" si="4"/>
        <v>0</v>
      </c>
      <c r="D89" s="80">
        <f t="shared" si="2"/>
        <v>0</v>
      </c>
      <c r="E89" s="81" t="str">
        <f t="shared" si="5"/>
        <v>1 months x $0.00</v>
      </c>
    </row>
    <row r="90" spans="1:5" hidden="1" x14ac:dyDescent="0.3">
      <c r="A90" s="18" t="str">
        <f>A61</f>
        <v>EFAP</v>
      </c>
      <c r="B90" s="79"/>
      <c r="C90" s="80">
        <f>D61</f>
        <v>0</v>
      </c>
      <c r="D90" s="80">
        <f t="shared" si="2"/>
        <v>0</v>
      </c>
      <c r="E90" s="81" t="str">
        <f t="shared" si="5"/>
        <v>1 months x $0.00</v>
      </c>
    </row>
    <row r="91" spans="1:5" hidden="1" x14ac:dyDescent="0.3">
      <c r="A91" s="18" t="str">
        <f>A62</f>
        <v>EI Rebate</v>
      </c>
      <c r="B91" s="79"/>
      <c r="C91" s="80">
        <f>D62</f>
        <v>0</v>
      </c>
      <c r="D91" s="80">
        <f t="shared" si="2"/>
        <v>0</v>
      </c>
      <c r="E91" s="81" t="str">
        <f t="shared" si="5"/>
        <v>1 months x $0.00</v>
      </c>
    </row>
    <row r="92" spans="1:5" hidden="1" x14ac:dyDescent="0.3">
      <c r="A92" s="18" t="str">
        <f>A63</f>
        <v>2025 WCB Max: $1843.86</v>
      </c>
      <c r="B92" s="79"/>
      <c r="C92" s="80">
        <f>D63</f>
        <v>0</v>
      </c>
      <c r="D92" s="80">
        <f t="shared" si="2"/>
        <v>0</v>
      </c>
      <c r="E92" s="81" t="str">
        <f>CONCATENATE("10 months x "&amp;TEXT(B63,"$#,##0.00"))</f>
        <v>10 months x $0.00</v>
      </c>
    </row>
    <row r="93" spans="1:5" hidden="1" x14ac:dyDescent="0.3">
      <c r="A93" s="78"/>
      <c r="B93" s="85"/>
      <c r="C93" s="80"/>
      <c r="D93" s="80"/>
      <c r="E93" s="81"/>
    </row>
    <row r="94" spans="1:5" hidden="1" x14ac:dyDescent="0.3">
      <c r="A94" s="18" t="s">
        <v>20</v>
      </c>
      <c r="B94" s="80">
        <f>SUM(B83:B93)</f>
        <v>0</v>
      </c>
      <c r="C94" s="80">
        <f>SUM(C83:C93)</f>
        <v>17299.09</v>
      </c>
      <c r="D94" s="80">
        <f t="shared" si="2"/>
        <v>17299.09</v>
      </c>
      <c r="E94" s="81"/>
    </row>
    <row r="95" spans="1:5" hidden="1" x14ac:dyDescent="0.3">
      <c r="A95" s="32" t="s">
        <v>21</v>
      </c>
      <c r="B95" s="86">
        <f>B81+B94</f>
        <v>0</v>
      </c>
      <c r="C95" s="86">
        <f>ROUND(C81+C94,2)</f>
        <v>121339.09</v>
      </c>
      <c r="D95" s="86">
        <f t="shared" si="2"/>
        <v>121339.09</v>
      </c>
      <c r="E95" s="81"/>
    </row>
    <row r="96" spans="1:5" hidden="1" x14ac:dyDescent="0.3">
      <c r="A96" s="32" t="s">
        <v>46</v>
      </c>
      <c r="B96" s="79"/>
      <c r="C96" s="80">
        <f>D71</f>
        <v>30547.647999999997</v>
      </c>
      <c r="D96" s="80">
        <f t="shared" si="2"/>
        <v>30547.647999999997</v>
      </c>
      <c r="E96" s="81" t="str">
        <f>CONCATENATE("[0.173% x "&amp;TEXT(B36,"$#,##")&amp;" x "&amp;B32&amp;" FTE]")</f>
        <v>[0.173% x $99,200 x 178 FTE]</v>
      </c>
    </row>
    <row r="97" spans="1:5" hidden="1" x14ac:dyDescent="0.3">
      <c r="A97" s="32" t="s">
        <v>1</v>
      </c>
      <c r="B97" s="86">
        <f>B95-B96</f>
        <v>0</v>
      </c>
      <c r="C97" s="86">
        <f>C95-C96</f>
        <v>90791.441999999995</v>
      </c>
      <c r="D97" s="86">
        <f t="shared" si="2"/>
        <v>90791.441999999995</v>
      </c>
      <c r="E97" s="87"/>
    </row>
  </sheetData>
  <protectedRanges>
    <protectedRange sqref="B29 B34 B45:C49 C50 A47:A49 C56:C61 B57:B61 A64:A66 B62:C66 D63" name="Edit"/>
  </protectedRanges>
  <mergeCells count="4">
    <mergeCell ref="E47:E49"/>
    <mergeCell ref="E54:E55"/>
    <mergeCell ref="E59:E60"/>
    <mergeCell ref="E64:E66"/>
  </mergeCells>
  <pageMargins left="0.7" right="0.7" top="0.75" bottom="0.75" header="0.3" footer="0.3"/>
  <pageSetup scale="67" fitToHeight="0" orientation="portrait" r:id="rId1"/>
  <rowBreaks count="2" manualBreakCount="2">
    <brk id="40" max="16383" man="1"/>
    <brk id="7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155DA1-6F78-424E-8F93-848851A36888}">
          <x14:formula1>
            <xm:f>'Local List'!$B$2:$B$70</xm:f>
          </x14:formula1>
          <xm:sqref>B29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A3EF-16B9-4EA0-921A-460DDDB02AB4}">
  <sheetPr>
    <pageSetUpPr fitToPage="1"/>
  </sheetPr>
  <dimension ref="A1:J99"/>
  <sheetViews>
    <sheetView showGridLines="0" topLeftCell="A49" zoomScaleNormal="100" zoomScaleSheetLayoutView="90" workbookViewId="0">
      <selection activeCell="H56" sqref="H56"/>
    </sheetView>
  </sheetViews>
  <sheetFormatPr defaultColWidth="9.140625" defaultRowHeight="16.5" x14ac:dyDescent="0.3"/>
  <cols>
    <col min="1" max="1" width="41.7109375" style="12" customWidth="1"/>
    <col min="2" max="2" width="16.7109375" style="12" customWidth="1"/>
    <col min="3" max="3" width="20.42578125" style="12" customWidth="1"/>
    <col min="4" max="4" width="19.28515625" style="12" customWidth="1"/>
    <col min="5" max="6" width="38.28515625" style="12" customWidth="1"/>
    <col min="7" max="9" width="9.140625" style="12"/>
    <col min="10" max="10" width="11.5703125" style="12" bestFit="1" customWidth="1"/>
    <col min="11" max="11" width="9.7109375" style="12" bestFit="1" customWidth="1"/>
    <col min="12" max="16384" width="9.140625" style="12"/>
  </cols>
  <sheetData>
    <row r="1" spans="1:1" ht="69" customHeight="1" x14ac:dyDescent="0.3"/>
    <row r="2" spans="1:1" x14ac:dyDescent="0.3">
      <c r="A2" s="13" t="s">
        <v>131</v>
      </c>
    </row>
    <row r="3" spans="1:1" x14ac:dyDescent="0.3">
      <c r="A3" s="13" t="s">
        <v>128</v>
      </c>
    </row>
    <row r="19" spans="1:5" x14ac:dyDescent="0.3">
      <c r="A19" s="14" t="s">
        <v>10</v>
      </c>
      <c r="B19" s="15"/>
      <c r="C19" s="15"/>
      <c r="D19" s="15"/>
      <c r="E19" s="15"/>
    </row>
    <row r="21" spans="1:5" x14ac:dyDescent="0.3">
      <c r="A21" s="12" t="s">
        <v>125</v>
      </c>
      <c r="B21" s="16">
        <f>D51</f>
        <v>102204</v>
      </c>
    </row>
    <row r="22" spans="1:5" x14ac:dyDescent="0.3">
      <c r="A22" s="12" t="s">
        <v>0</v>
      </c>
      <c r="B22" s="17">
        <f>D67</f>
        <v>27025.482</v>
      </c>
    </row>
    <row r="23" spans="1:5" x14ac:dyDescent="0.3">
      <c r="A23" s="12" t="s">
        <v>44</v>
      </c>
      <c r="B23" s="16">
        <f>SUM(B21:B22)</f>
        <v>129229.482</v>
      </c>
    </row>
    <row r="24" spans="1:5" x14ac:dyDescent="0.3">
      <c r="A24" s="12" t="s">
        <v>46</v>
      </c>
      <c r="B24" s="17">
        <f>D71</f>
        <v>30547.647999999997</v>
      </c>
    </row>
    <row r="25" spans="1:5" ht="66.75" thickBot="1" x14ac:dyDescent="0.35">
      <c r="A25" s="18" t="s">
        <v>1</v>
      </c>
      <c r="B25" s="19">
        <f>D73</f>
        <v>98681.831999999995</v>
      </c>
      <c r="C25" s="20" t="s">
        <v>154</v>
      </c>
    </row>
    <row r="26" spans="1:5" ht="17.25" thickTop="1" x14ac:dyDescent="0.3"/>
    <row r="27" spans="1:5" x14ac:dyDescent="0.3">
      <c r="A27" s="14" t="s">
        <v>123</v>
      </c>
      <c r="B27" s="15"/>
      <c r="C27" s="15"/>
      <c r="D27" s="15"/>
      <c r="E27" s="15"/>
    </row>
    <row r="29" spans="1:5" x14ac:dyDescent="0.3">
      <c r="A29" s="13" t="s">
        <v>4</v>
      </c>
      <c r="B29" s="95" t="s">
        <v>147</v>
      </c>
      <c r="D29" s="21"/>
    </row>
    <row r="30" spans="1:5" x14ac:dyDescent="0.3">
      <c r="A30" s="13" t="s">
        <v>3</v>
      </c>
      <c r="B30" s="22">
        <f>_xlfn.XLOOKUP($B$29,Table1[Local Name],Table1[Local No.],"NA",0)</f>
        <v>47</v>
      </c>
      <c r="D30" s="23"/>
    </row>
    <row r="31" spans="1:5" x14ac:dyDescent="0.3">
      <c r="B31" s="21"/>
    </row>
    <row r="32" spans="1:5" ht="82.5" x14ac:dyDescent="0.3">
      <c r="A32" s="24" t="s">
        <v>144</v>
      </c>
      <c r="B32" s="108">
        <f>_xlfn.XLOOKUP($B$29,Table1[Local Name],Table1[FTE as of Sept 30,2023 (rounded up)],"NA",0)</f>
        <v>178</v>
      </c>
      <c r="C32" s="25" t="s">
        <v>122</v>
      </c>
      <c r="D32" s="26"/>
    </row>
    <row r="33" spans="1:5" x14ac:dyDescent="0.3">
      <c r="B33" s="21"/>
    </row>
    <row r="34" spans="1:5" x14ac:dyDescent="0.3">
      <c r="A34" s="13" t="s">
        <v>7</v>
      </c>
      <c r="B34" s="27"/>
      <c r="D34" s="28"/>
    </row>
    <row r="35" spans="1:5" x14ac:dyDescent="0.3">
      <c r="A35" s="13"/>
    </row>
    <row r="36" spans="1:5" ht="33" x14ac:dyDescent="0.3">
      <c r="A36" s="29" t="s">
        <v>132</v>
      </c>
      <c r="B36" s="102">
        <f>'CPP &amp; EI Max'!E17</f>
        <v>99200</v>
      </c>
    </row>
    <row r="37" spans="1:5" x14ac:dyDescent="0.3">
      <c r="A37" s="28" t="s">
        <v>133</v>
      </c>
    </row>
    <row r="38" spans="1:5" x14ac:dyDescent="0.3">
      <c r="A38" s="28" t="s">
        <v>134</v>
      </c>
    </row>
    <row r="39" spans="1:5" x14ac:dyDescent="0.3">
      <c r="A39" s="28"/>
    </row>
    <row r="40" spans="1:5" x14ac:dyDescent="0.3">
      <c r="A40" s="13" t="s">
        <v>135</v>
      </c>
    </row>
    <row r="41" spans="1:5" s="18" customFormat="1" x14ac:dyDescent="0.2">
      <c r="B41" s="30"/>
      <c r="C41" s="31"/>
      <c r="D41" s="31"/>
      <c r="E41" s="32"/>
    </row>
    <row r="42" spans="1:5" x14ac:dyDescent="0.3">
      <c r="A42" s="14" t="s">
        <v>124</v>
      </c>
      <c r="B42" s="15"/>
      <c r="C42" s="15"/>
      <c r="D42" s="15"/>
      <c r="E42" s="15"/>
    </row>
    <row r="44" spans="1:5" s="18" customFormat="1" ht="33" x14ac:dyDescent="0.2">
      <c r="A44" s="33" t="s">
        <v>45</v>
      </c>
      <c r="B44" s="34" t="s">
        <v>126</v>
      </c>
      <c r="C44" s="33" t="s">
        <v>118</v>
      </c>
      <c r="D44" s="33" t="s">
        <v>5</v>
      </c>
      <c r="E44" s="33" t="s">
        <v>35</v>
      </c>
    </row>
    <row r="45" spans="1:5" s="18" customFormat="1" x14ac:dyDescent="0.2">
      <c r="A45" s="35" t="s">
        <v>2</v>
      </c>
      <c r="B45" s="36">
        <v>9900</v>
      </c>
      <c r="C45" s="37">
        <v>10</v>
      </c>
      <c r="D45" s="38">
        <f t="shared" ref="D45:D50" si="0">B45*C45</f>
        <v>99000</v>
      </c>
      <c r="E45" s="39"/>
    </row>
    <row r="46" spans="1:5" s="18" customFormat="1" x14ac:dyDescent="0.2">
      <c r="A46" s="40" t="s">
        <v>17</v>
      </c>
      <c r="B46" s="36">
        <v>120</v>
      </c>
      <c r="C46" s="37">
        <v>10</v>
      </c>
      <c r="D46" s="38">
        <f t="shared" si="0"/>
        <v>1200</v>
      </c>
      <c r="E46" s="39"/>
    </row>
    <row r="47" spans="1:5" s="18" customFormat="1" ht="30" customHeight="1" x14ac:dyDescent="0.2">
      <c r="A47" s="41" t="s">
        <v>38</v>
      </c>
      <c r="B47" s="36"/>
      <c r="C47" s="37">
        <v>10</v>
      </c>
      <c r="D47" s="38">
        <f t="shared" si="0"/>
        <v>0</v>
      </c>
      <c r="E47" s="109" t="s">
        <v>40</v>
      </c>
    </row>
    <row r="48" spans="1:5" s="18" customFormat="1" ht="30" customHeight="1" x14ac:dyDescent="0.2">
      <c r="A48" s="41" t="s">
        <v>39</v>
      </c>
      <c r="B48" s="36"/>
      <c r="C48" s="37">
        <v>10</v>
      </c>
      <c r="D48" s="38">
        <f t="shared" si="0"/>
        <v>0</v>
      </c>
      <c r="E48" s="109"/>
    </row>
    <row r="49" spans="1:10" s="18" customFormat="1" ht="30" customHeight="1" x14ac:dyDescent="0.2">
      <c r="A49" s="41" t="s">
        <v>116</v>
      </c>
      <c r="B49" s="36"/>
      <c r="C49" s="37">
        <v>10</v>
      </c>
      <c r="D49" s="38">
        <f t="shared" si="0"/>
        <v>0</v>
      </c>
      <c r="E49" s="109"/>
    </row>
    <row r="50" spans="1:10" ht="33" x14ac:dyDescent="0.3">
      <c r="A50" s="42" t="s">
        <v>32</v>
      </c>
      <c r="B50" s="43">
        <f>IF(C50=0,0,SUM(B45:B49)*0.02)</f>
        <v>200.4</v>
      </c>
      <c r="C50" s="37">
        <v>10</v>
      </c>
      <c r="D50" s="38">
        <f t="shared" si="0"/>
        <v>2004</v>
      </c>
      <c r="E50" s="44" t="s">
        <v>151</v>
      </c>
    </row>
    <row r="51" spans="1:10" x14ac:dyDescent="0.3">
      <c r="A51" s="45" t="s">
        <v>43</v>
      </c>
      <c r="B51" s="46"/>
      <c r="C51" s="47"/>
      <c r="D51" s="48">
        <f>SUM(D45:D50)</f>
        <v>102204</v>
      </c>
      <c r="E51" s="49"/>
      <c r="J51" s="50"/>
    </row>
    <row r="52" spans="1:10" x14ac:dyDescent="0.3">
      <c r="A52" s="51"/>
      <c r="B52" s="51"/>
      <c r="C52" s="52"/>
      <c r="D52" s="53"/>
      <c r="J52" s="50"/>
    </row>
    <row r="53" spans="1:10" ht="33" x14ac:dyDescent="0.3">
      <c r="A53" s="54" t="s">
        <v>0</v>
      </c>
      <c r="B53" s="34" t="s">
        <v>126</v>
      </c>
      <c r="C53" s="33" t="s">
        <v>118</v>
      </c>
      <c r="D53" s="33" t="s">
        <v>5</v>
      </c>
      <c r="E53" s="33" t="s">
        <v>35</v>
      </c>
    </row>
    <row r="54" spans="1:10" x14ac:dyDescent="0.3">
      <c r="A54" s="55" t="str">
        <f>CONCATENATE("2025 CPP ER Max: "&amp;TEXT('CPP &amp; EI Max'!$E$7,"$#,###.##"))</f>
        <v>2025 CPP ER Max: $4,034.1</v>
      </c>
      <c r="B54" s="56"/>
      <c r="C54" s="57"/>
      <c r="D54" s="58">
        <f>'CPP &amp; EI Max'!$E$7</f>
        <v>4034.1</v>
      </c>
      <c r="E54" s="110" t="s">
        <v>152</v>
      </c>
    </row>
    <row r="55" spans="1:10" x14ac:dyDescent="0.3">
      <c r="A55" s="55" t="str">
        <f>CONCATENATE("2025 EI ER Max: "&amp;TEXT('CPP &amp; EI Max'!$E$8,"$#,###.##"))</f>
        <v>2025 EI ER Max: $1,508.47</v>
      </c>
      <c r="B55" s="56"/>
      <c r="C55" s="57"/>
      <c r="D55" s="58">
        <f>'CPP &amp; EI Max'!$E$8</f>
        <v>1508.47</v>
      </c>
      <c r="E55" s="110"/>
    </row>
    <row r="56" spans="1:10" ht="66" x14ac:dyDescent="0.3">
      <c r="A56" s="59" t="s">
        <v>8</v>
      </c>
      <c r="B56" s="92">
        <f>SUM($B$45:$B$50)*0.113*C56</f>
        <v>1154.9051999999999</v>
      </c>
      <c r="C56" s="37">
        <v>1</v>
      </c>
      <c r="D56" s="38">
        <f>D51*0.113*C56</f>
        <v>11549.052</v>
      </c>
      <c r="E56" s="44" t="s">
        <v>153</v>
      </c>
    </row>
    <row r="57" spans="1:10" s="18" customFormat="1" x14ac:dyDescent="0.2">
      <c r="A57" s="63" t="s">
        <v>145</v>
      </c>
      <c r="B57" s="111">
        <v>215</v>
      </c>
      <c r="C57" s="37">
        <v>10</v>
      </c>
      <c r="D57" s="38">
        <f t="shared" ref="D57:D62" si="1">B57*C57</f>
        <v>2150</v>
      </c>
      <c r="E57" s="44"/>
    </row>
    <row r="58" spans="1:10" x14ac:dyDescent="0.3">
      <c r="A58" s="55" t="s">
        <v>9</v>
      </c>
      <c r="B58" s="60">
        <v>50</v>
      </c>
      <c r="C58" s="61">
        <v>10</v>
      </c>
      <c r="D58" s="38">
        <f t="shared" si="1"/>
        <v>500</v>
      </c>
      <c r="E58" s="49"/>
    </row>
    <row r="59" spans="1:10" s="18" customFormat="1" ht="78.75" customHeight="1" x14ac:dyDescent="0.2">
      <c r="A59" s="63" t="s">
        <v>18</v>
      </c>
      <c r="B59" s="36">
        <v>220</v>
      </c>
      <c r="C59" s="37">
        <v>10</v>
      </c>
      <c r="D59" s="38">
        <f t="shared" si="1"/>
        <v>2200</v>
      </c>
      <c r="E59" s="109" t="s">
        <v>146</v>
      </c>
    </row>
    <row r="60" spans="1:10" x14ac:dyDescent="0.3">
      <c r="A60" s="55" t="s">
        <v>120</v>
      </c>
      <c r="B60" s="64">
        <v>300</v>
      </c>
      <c r="C60" s="61">
        <v>10</v>
      </c>
      <c r="D60" s="62">
        <f t="shared" si="1"/>
        <v>3000</v>
      </c>
      <c r="E60" s="109"/>
    </row>
    <row r="61" spans="1:10" x14ac:dyDescent="0.3">
      <c r="A61" s="55" t="s">
        <v>14</v>
      </c>
      <c r="B61" s="64">
        <v>10</v>
      </c>
      <c r="C61" s="61">
        <v>10</v>
      </c>
      <c r="D61" s="62">
        <f t="shared" si="1"/>
        <v>100</v>
      </c>
      <c r="E61" s="49"/>
    </row>
    <row r="62" spans="1:10" x14ac:dyDescent="0.3">
      <c r="A62" s="55" t="s">
        <v>127</v>
      </c>
      <c r="B62" s="64">
        <v>14</v>
      </c>
      <c r="C62" s="61">
        <v>10</v>
      </c>
      <c r="D62" s="62">
        <f t="shared" si="1"/>
        <v>140</v>
      </c>
      <c r="E62" s="49"/>
    </row>
    <row r="63" spans="1:10" s="18" customFormat="1" x14ac:dyDescent="0.2">
      <c r="A63" s="90" t="str">
        <f>CONCATENATE("2025 WCB Max: "&amp;TEXT('CPP &amp; EI Max'!$F$13,"$#.##"))</f>
        <v>2025 WCB Max: $1843.86</v>
      </c>
      <c r="B63" s="94">
        <v>600</v>
      </c>
      <c r="C63" s="37">
        <v>10</v>
      </c>
      <c r="D63" s="93">
        <f>IF(B63*C63&gt;'CPP &amp; EI Max'!F13,'CPP &amp; EI Max'!F13,B63*C63)</f>
        <v>1843.8600000000001</v>
      </c>
      <c r="E63" s="91"/>
    </row>
    <row r="64" spans="1:10" x14ac:dyDescent="0.3">
      <c r="A64" s="66" t="s">
        <v>36</v>
      </c>
      <c r="B64" s="65"/>
      <c r="C64" s="61">
        <v>10</v>
      </c>
      <c r="D64" s="62">
        <f>B64*C64</f>
        <v>0</v>
      </c>
      <c r="E64" s="109" t="s">
        <v>41</v>
      </c>
    </row>
    <row r="65" spans="1:5" x14ac:dyDescent="0.3">
      <c r="A65" s="66" t="s">
        <v>37</v>
      </c>
      <c r="B65" s="65"/>
      <c r="C65" s="61">
        <v>10</v>
      </c>
      <c r="D65" s="62">
        <f>B65*C65</f>
        <v>0</v>
      </c>
      <c r="E65" s="109"/>
    </row>
    <row r="66" spans="1:5" ht="27.75" customHeight="1" x14ac:dyDescent="0.3">
      <c r="A66" s="66" t="s">
        <v>117</v>
      </c>
      <c r="B66" s="65"/>
      <c r="C66" s="37">
        <v>10</v>
      </c>
      <c r="D66" s="38">
        <f>B66*C66</f>
        <v>0</v>
      </c>
      <c r="E66" s="109"/>
    </row>
    <row r="67" spans="1:5" x14ac:dyDescent="0.3">
      <c r="A67" s="67" t="s">
        <v>42</v>
      </c>
      <c r="B67" s="68"/>
      <c r="C67" s="69"/>
      <c r="D67" s="70">
        <f>SUM(D54:D66)</f>
        <v>27025.482</v>
      </c>
      <c r="E67" s="49"/>
    </row>
    <row r="68" spans="1:5" x14ac:dyDescent="0.3">
      <c r="C68" s="71"/>
    </row>
    <row r="69" spans="1:5" x14ac:dyDescent="0.3">
      <c r="C69" s="72" t="s">
        <v>44</v>
      </c>
      <c r="D69" s="73">
        <f>ROUND(D67+D51,2)</f>
        <v>129229.48</v>
      </c>
    </row>
    <row r="71" spans="1:5" s="18" customFormat="1" ht="82.5" x14ac:dyDescent="0.2">
      <c r="C71" s="74" t="s">
        <v>121</v>
      </c>
      <c r="D71" s="75">
        <f>0.173%*$B$36*$B$32</f>
        <v>30547.647999999997</v>
      </c>
      <c r="E71" s="20" t="str">
        <f>CONCATENATE("[0.173% x "&amp;TEXT(B36,"$#,##")&amp;" x "&amp;B32&amp;" FTE]")</f>
        <v>[0.173% x $99,200 x 178 FTE]</v>
      </c>
    </row>
    <row r="73" spans="1:5" ht="33" x14ac:dyDescent="0.3">
      <c r="C73" s="24" t="s">
        <v>1</v>
      </c>
      <c r="D73" s="76">
        <f>IF(D69-D71&lt;0,"NA",D69-D71)</f>
        <v>98681.831999999995</v>
      </c>
      <c r="E73" s="20" t="s">
        <v>154</v>
      </c>
    </row>
    <row r="75" spans="1:5" hidden="1" x14ac:dyDescent="0.3"/>
    <row r="76" spans="1:5" hidden="1" x14ac:dyDescent="0.3">
      <c r="A76" s="77" t="s">
        <v>10</v>
      </c>
      <c r="B76" s="77"/>
      <c r="C76" s="77"/>
      <c r="D76" s="77"/>
      <c r="E76" s="77"/>
    </row>
    <row r="77" spans="1:5" hidden="1" x14ac:dyDescent="0.3"/>
    <row r="78" spans="1:5" hidden="1" x14ac:dyDescent="0.3">
      <c r="A78" s="29" t="s">
        <v>31</v>
      </c>
      <c r="B78" s="107">
        <f>$B$32</f>
        <v>178</v>
      </c>
    </row>
    <row r="79" spans="1:5" hidden="1" x14ac:dyDescent="0.3"/>
    <row r="80" spans="1:5" s="78" customFormat="1" ht="33" hidden="1" x14ac:dyDescent="0.2">
      <c r="B80" s="30" t="s">
        <v>11</v>
      </c>
      <c r="C80" s="30" t="s">
        <v>12</v>
      </c>
      <c r="D80" s="31" t="s">
        <v>13</v>
      </c>
      <c r="E80" s="31" t="s">
        <v>19</v>
      </c>
    </row>
    <row r="81" spans="1:5" hidden="1" x14ac:dyDescent="0.3">
      <c r="A81" s="12" t="s">
        <v>125</v>
      </c>
      <c r="B81" s="79"/>
      <c r="C81" s="80">
        <f>D51</f>
        <v>102204</v>
      </c>
      <c r="D81" s="80">
        <f t="shared" ref="D81:D97" si="2">C81-B81</f>
        <v>102204</v>
      </c>
      <c r="E81" s="81"/>
    </row>
    <row r="82" spans="1:5" hidden="1" x14ac:dyDescent="0.3">
      <c r="A82" s="82" t="s">
        <v>0</v>
      </c>
      <c r="B82" s="83"/>
      <c r="C82" s="80"/>
      <c r="D82" s="80"/>
      <c r="E82" s="81"/>
    </row>
    <row r="83" spans="1:5" hidden="1" x14ac:dyDescent="0.3">
      <c r="A83" s="18" t="str">
        <f>A54</f>
        <v>2025 CPP ER Max: $4,034.1</v>
      </c>
      <c r="B83" s="79"/>
      <c r="C83" s="80">
        <f>D54</f>
        <v>4034.1</v>
      </c>
      <c r="D83" s="80">
        <f t="shared" si="2"/>
        <v>4034.1</v>
      </c>
      <c r="E83" s="81"/>
    </row>
    <row r="84" spans="1:5" hidden="1" x14ac:dyDescent="0.3">
      <c r="A84" s="18" t="str">
        <f>A55</f>
        <v>2025 EI ER Max: $1,508.47</v>
      </c>
      <c r="B84" s="79"/>
      <c r="C84" s="80">
        <f>D55</f>
        <v>1508.47</v>
      </c>
      <c r="D84" s="80">
        <f t="shared" si="2"/>
        <v>1508.47</v>
      </c>
      <c r="E84" s="81"/>
    </row>
    <row r="85" spans="1:5" s="18" customFormat="1" hidden="1" x14ac:dyDescent="0.2">
      <c r="A85" s="84" t="str">
        <f>A56</f>
        <v>Teachers' Pension (Salary x 11.30%)</v>
      </c>
      <c r="B85" s="79"/>
      <c r="C85" s="80">
        <f>D56</f>
        <v>11549.052</v>
      </c>
      <c r="D85" s="80">
        <f t="shared" si="2"/>
        <v>11549.052</v>
      </c>
      <c r="E85" s="81" t="str">
        <f>CONCATENATE("11.3% x "&amp;TEXT(C81,"$#,##0.00"))</f>
        <v>11.3% x $102,204.00</v>
      </c>
    </row>
    <row r="86" spans="1:5" hidden="1" x14ac:dyDescent="0.3">
      <c r="A86" s="18" t="str">
        <f t="shared" ref="A86:A89" si="3">A57</f>
        <v>Employer Health Tax</v>
      </c>
      <c r="B86" s="79"/>
      <c r="C86" s="80">
        <f t="shared" ref="C86:C89" si="4">D57</f>
        <v>2150</v>
      </c>
      <c r="D86" s="80">
        <f t="shared" si="2"/>
        <v>2150</v>
      </c>
      <c r="E86" s="81" t="str">
        <f t="shared" ref="E86:E91" si="5">CONCATENATE(C57&amp;" months x "&amp;TEXT(B57,"$#,##0.00"))</f>
        <v>10 months x $215.00</v>
      </c>
    </row>
    <row r="87" spans="1:5" hidden="1" x14ac:dyDescent="0.3">
      <c r="A87" s="18" t="str">
        <f t="shared" si="3"/>
        <v>Group Life</v>
      </c>
      <c r="B87" s="79"/>
      <c r="C87" s="80">
        <f t="shared" si="4"/>
        <v>500</v>
      </c>
      <c r="D87" s="80">
        <f t="shared" si="2"/>
        <v>500</v>
      </c>
      <c r="E87" s="81" t="str">
        <f t="shared" si="5"/>
        <v>10 months x $50.00</v>
      </c>
    </row>
    <row r="88" spans="1:5" hidden="1" x14ac:dyDescent="0.3">
      <c r="A88" s="18" t="str">
        <f t="shared" si="3"/>
        <v>Dental</v>
      </c>
      <c r="B88" s="79"/>
      <c r="C88" s="80">
        <f t="shared" si="4"/>
        <v>2200</v>
      </c>
      <c r="D88" s="80">
        <f t="shared" si="2"/>
        <v>2200</v>
      </c>
      <c r="E88" s="81" t="str">
        <f t="shared" si="5"/>
        <v>10 months x $220.00</v>
      </c>
    </row>
    <row r="89" spans="1:5" hidden="1" x14ac:dyDescent="0.3">
      <c r="A89" s="18" t="str">
        <f t="shared" si="3"/>
        <v>Extended Health Benefits (EHB)</v>
      </c>
      <c r="B89" s="79"/>
      <c r="C89" s="80">
        <f t="shared" si="4"/>
        <v>3000</v>
      </c>
      <c r="D89" s="80">
        <f t="shared" si="2"/>
        <v>3000</v>
      </c>
      <c r="E89" s="81" t="str">
        <f t="shared" si="5"/>
        <v>10 months x $300.00</v>
      </c>
    </row>
    <row r="90" spans="1:5" hidden="1" x14ac:dyDescent="0.3">
      <c r="A90" s="18" t="str">
        <f>A61</f>
        <v>EFAP</v>
      </c>
      <c r="B90" s="79"/>
      <c r="C90" s="80">
        <f>D61</f>
        <v>100</v>
      </c>
      <c r="D90" s="80">
        <f t="shared" si="2"/>
        <v>100</v>
      </c>
      <c r="E90" s="81" t="str">
        <f t="shared" si="5"/>
        <v>10 months x $10.00</v>
      </c>
    </row>
    <row r="91" spans="1:5" hidden="1" x14ac:dyDescent="0.3">
      <c r="A91" s="18" t="str">
        <f>A62</f>
        <v>EI Rebate</v>
      </c>
      <c r="B91" s="79"/>
      <c r="C91" s="80">
        <f>D62</f>
        <v>140</v>
      </c>
      <c r="D91" s="80">
        <f t="shared" si="2"/>
        <v>140</v>
      </c>
      <c r="E91" s="81" t="str">
        <f t="shared" si="5"/>
        <v>10 months x $14.00</v>
      </c>
    </row>
    <row r="92" spans="1:5" hidden="1" x14ac:dyDescent="0.3">
      <c r="A92" s="18" t="str">
        <f>A63</f>
        <v>2025 WCB Max: $1843.86</v>
      </c>
      <c r="B92" s="79"/>
      <c r="C92" s="80">
        <f>D63</f>
        <v>1843.8600000000001</v>
      </c>
      <c r="D92" s="80">
        <f t="shared" si="2"/>
        <v>1843.8600000000001</v>
      </c>
      <c r="E92" s="81" t="str">
        <f>CONCATENATE("10 months x "&amp;TEXT(B63,"$#,##0.00"))</f>
        <v>10 months x $600.00</v>
      </c>
    </row>
    <row r="93" spans="1:5" hidden="1" x14ac:dyDescent="0.3">
      <c r="A93" s="78"/>
      <c r="B93" s="85"/>
      <c r="C93" s="80"/>
      <c r="D93" s="80"/>
      <c r="E93" s="81"/>
    </row>
    <row r="94" spans="1:5" hidden="1" x14ac:dyDescent="0.3">
      <c r="A94" s="18" t="s">
        <v>20</v>
      </c>
      <c r="B94" s="80">
        <f>SUM(B83:B93)</f>
        <v>0</v>
      </c>
      <c r="C94" s="80">
        <f>SUM(C83:C93)</f>
        <v>27025.482</v>
      </c>
      <c r="D94" s="80">
        <f t="shared" si="2"/>
        <v>27025.482</v>
      </c>
      <c r="E94" s="81"/>
    </row>
    <row r="95" spans="1:5" hidden="1" x14ac:dyDescent="0.3">
      <c r="A95" s="32" t="s">
        <v>21</v>
      </c>
      <c r="B95" s="86">
        <f>B81+B94</f>
        <v>0</v>
      </c>
      <c r="C95" s="86">
        <f>ROUND(C81+C94,2)</f>
        <v>129229.48</v>
      </c>
      <c r="D95" s="86">
        <f t="shared" si="2"/>
        <v>129229.48</v>
      </c>
      <c r="E95" s="81"/>
    </row>
    <row r="96" spans="1:5" hidden="1" x14ac:dyDescent="0.3">
      <c r="A96" s="32" t="s">
        <v>46</v>
      </c>
      <c r="B96" s="79"/>
      <c r="C96" s="80">
        <f>D71</f>
        <v>30547.647999999997</v>
      </c>
      <c r="D96" s="80">
        <f t="shared" si="2"/>
        <v>30547.647999999997</v>
      </c>
      <c r="E96" s="81" t="str">
        <f>CONCATENATE("[0.173% x "&amp;TEXT(B36,"$#,##")&amp;" x "&amp;B32&amp;" FTE]")</f>
        <v>[0.173% x $99,200 x 178 FTE]</v>
      </c>
    </row>
    <row r="97" spans="1:5" hidden="1" x14ac:dyDescent="0.3">
      <c r="A97" s="32" t="s">
        <v>1</v>
      </c>
      <c r="B97" s="86">
        <f>B95-B96</f>
        <v>0</v>
      </c>
      <c r="C97" s="86">
        <f>C95-C96</f>
        <v>98681.831999999995</v>
      </c>
      <c r="D97" s="86">
        <f t="shared" si="2"/>
        <v>98681.831999999995</v>
      </c>
      <c r="E97" s="87"/>
    </row>
    <row r="98" spans="1:5" hidden="1" x14ac:dyDescent="0.3"/>
    <row r="99" spans="1:5" hidden="1" x14ac:dyDescent="0.3"/>
  </sheetData>
  <protectedRanges>
    <protectedRange sqref="B29 B34 B45:C49 C50 A47:A49 C56:C61 B57:B61 A64:A66 B62:C66 D63" name="Edit"/>
  </protectedRanges>
  <mergeCells count="4">
    <mergeCell ref="E47:E49"/>
    <mergeCell ref="E54:E55"/>
    <mergeCell ref="E59:E60"/>
    <mergeCell ref="E64:E66"/>
  </mergeCells>
  <pageMargins left="0.7" right="0.7" top="0.75" bottom="0.75" header="0.3" footer="0.3"/>
  <pageSetup scale="67" fitToHeight="0" orientation="portrait" r:id="rId1"/>
  <rowBreaks count="2" manualBreakCount="2">
    <brk id="40" max="16383" man="1"/>
    <brk id="7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326761E-4D7D-4A55-A028-10ECF2CEB80A}">
          <x14:formula1>
            <xm:f>'Local List'!$B$2:$B$70</xm:f>
          </x14:formula1>
          <xm:sqref>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E8EAF-A40D-40B3-959E-AA8ECB5E4AF8}">
  <dimension ref="A2:L18"/>
  <sheetViews>
    <sheetView workbookViewId="0">
      <selection activeCell="E4" sqref="E4"/>
    </sheetView>
  </sheetViews>
  <sheetFormatPr defaultRowHeight="18" x14ac:dyDescent="0.35"/>
  <cols>
    <col min="1" max="3" width="9.140625" style="1"/>
    <col min="4" max="4" width="36.28515625" style="1" bestFit="1" customWidth="1"/>
    <col min="5" max="5" width="49.5703125" style="1" customWidth="1"/>
    <col min="6" max="11" width="13.140625" style="1" bestFit="1" customWidth="1"/>
    <col min="12" max="12" width="148.85546875" bestFit="1" customWidth="1"/>
    <col min="13" max="16384" width="9.140625" style="1"/>
  </cols>
  <sheetData>
    <row r="2" spans="1:12" x14ac:dyDescent="0.35">
      <c r="A2" s="1" t="s">
        <v>27</v>
      </c>
    </row>
    <row r="5" spans="1:12" x14ac:dyDescent="0.35">
      <c r="D5" s="1" t="s">
        <v>29</v>
      </c>
      <c r="E5" s="2" t="s">
        <v>131</v>
      </c>
      <c r="F5" s="2" t="s">
        <v>33</v>
      </c>
      <c r="G5" s="2" t="s">
        <v>24</v>
      </c>
      <c r="H5" s="2" t="s">
        <v>22</v>
      </c>
      <c r="I5" s="2" t="s">
        <v>16</v>
      </c>
      <c r="J5" s="2" t="s">
        <v>15</v>
      </c>
      <c r="K5" s="2" t="s">
        <v>6</v>
      </c>
      <c r="L5" s="2" t="s">
        <v>141</v>
      </c>
    </row>
    <row r="6" spans="1:12" x14ac:dyDescent="0.35">
      <c r="D6" s="1" t="s">
        <v>28</v>
      </c>
      <c r="E6" s="2">
        <v>2025</v>
      </c>
      <c r="F6" s="2">
        <v>2024</v>
      </c>
      <c r="G6" s="2">
        <v>2023</v>
      </c>
      <c r="H6" s="2">
        <v>2022</v>
      </c>
      <c r="I6" s="2">
        <v>2021</v>
      </c>
      <c r="J6" s="2">
        <v>2020</v>
      </c>
      <c r="K6" s="2">
        <v>2019</v>
      </c>
    </row>
    <row r="7" spans="1:12" x14ac:dyDescent="0.35">
      <c r="D7" s="1" t="s">
        <v>30</v>
      </c>
      <c r="E7" s="98">
        <v>4034.1</v>
      </c>
      <c r="F7" s="98">
        <v>3867.5</v>
      </c>
      <c r="G7" s="98">
        <v>3754.45</v>
      </c>
      <c r="H7" s="98">
        <v>3499.8</v>
      </c>
      <c r="I7" s="98">
        <v>3166.45</v>
      </c>
      <c r="J7" s="98">
        <v>2898</v>
      </c>
      <c r="K7" s="98">
        <v>2748.9</v>
      </c>
      <c r="L7" t="s">
        <v>137</v>
      </c>
    </row>
    <row r="8" spans="1:12" x14ac:dyDescent="0.35">
      <c r="D8" s="1" t="s">
        <v>34</v>
      </c>
      <c r="E8" s="98">
        <v>1508.47</v>
      </c>
      <c r="F8" s="98">
        <v>1468.77</v>
      </c>
      <c r="G8" s="98">
        <v>1403.43</v>
      </c>
      <c r="H8" s="98">
        <v>1333.84</v>
      </c>
      <c r="I8" s="98">
        <v>1245.3599999999999</v>
      </c>
      <c r="J8" s="98">
        <v>1198.9000000000001</v>
      </c>
      <c r="K8" s="98">
        <v>1204.31</v>
      </c>
      <c r="L8" t="s">
        <v>136</v>
      </c>
    </row>
    <row r="9" spans="1:12" s="103" customFormat="1" ht="36" x14ac:dyDescent="0.2">
      <c r="D9" s="96" t="s">
        <v>139</v>
      </c>
      <c r="E9" s="104">
        <v>0.113</v>
      </c>
      <c r="F9" s="104">
        <v>0.113</v>
      </c>
      <c r="G9" s="104">
        <v>0.113</v>
      </c>
      <c r="H9" s="104">
        <v>0.113</v>
      </c>
      <c r="I9" s="104">
        <v>0.113</v>
      </c>
      <c r="J9" s="104">
        <v>0.113</v>
      </c>
      <c r="K9" s="104">
        <v>0.113</v>
      </c>
      <c r="L9" s="105" t="s">
        <v>138</v>
      </c>
    </row>
    <row r="10" spans="1:12" x14ac:dyDescent="0.35">
      <c r="D10" s="3" t="s">
        <v>23</v>
      </c>
      <c r="E10" s="89">
        <f>E12/100</f>
        <v>1.5600000000000001E-2</v>
      </c>
      <c r="F10" s="89">
        <f>F12/100</f>
        <v>1.5800000000000002E-2</v>
      </c>
      <c r="G10" s="89">
        <f>G12/100</f>
        <v>1.34E-2</v>
      </c>
      <c r="H10" s="89">
        <f>H12/100</f>
        <v>1.1200000000000002E-2</v>
      </c>
      <c r="I10" s="98"/>
      <c r="J10" s="98"/>
      <c r="K10" s="98"/>
      <c r="L10" s="105" t="s">
        <v>140</v>
      </c>
    </row>
    <row r="11" spans="1:12" x14ac:dyDescent="0.35">
      <c r="D11" s="4" t="s">
        <v>25</v>
      </c>
      <c r="E11" s="99">
        <v>127500</v>
      </c>
      <c r="F11" s="99">
        <v>116700</v>
      </c>
      <c r="G11" s="99">
        <v>112800</v>
      </c>
      <c r="H11" s="99">
        <v>108400</v>
      </c>
      <c r="I11" s="97"/>
      <c r="J11" s="97"/>
      <c r="K11" s="97"/>
      <c r="L11" s="106" t="s">
        <v>143</v>
      </c>
    </row>
    <row r="12" spans="1:12" x14ac:dyDescent="0.35">
      <c r="D12" s="4" t="s">
        <v>26</v>
      </c>
      <c r="E12" s="88">
        <v>1.56</v>
      </c>
      <c r="F12" s="88">
        <v>1.58</v>
      </c>
      <c r="G12" s="88">
        <v>1.34</v>
      </c>
      <c r="H12" s="88">
        <v>1.1200000000000001</v>
      </c>
      <c r="I12" s="5"/>
      <c r="J12" s="5"/>
      <c r="K12" s="5"/>
    </row>
    <row r="13" spans="1:12" x14ac:dyDescent="0.35">
      <c r="D13" s="1" t="s">
        <v>129</v>
      </c>
      <c r="E13" s="100">
        <f>E11*E10</f>
        <v>1989.0000000000002</v>
      </c>
      <c r="F13" s="100">
        <f>F11*F10</f>
        <v>1843.8600000000001</v>
      </c>
      <c r="G13" s="100">
        <f>G11*G10</f>
        <v>1511.52</v>
      </c>
      <c r="H13" s="100">
        <f>H11*H10</f>
        <v>1214.0800000000002</v>
      </c>
      <c r="I13" s="11"/>
      <c r="J13" s="11"/>
      <c r="K13" s="11"/>
    </row>
    <row r="14" spans="1:12" x14ac:dyDescent="0.35">
      <c r="D14" s="1" t="s">
        <v>119</v>
      </c>
      <c r="E14" s="101">
        <v>1.95E-2</v>
      </c>
      <c r="F14" s="101">
        <v>1.95E-2</v>
      </c>
      <c r="G14" s="11"/>
      <c r="H14" s="11"/>
      <c r="I14" s="11"/>
      <c r="J14" s="11"/>
      <c r="K14" s="11"/>
      <c r="L14" t="s">
        <v>142</v>
      </c>
    </row>
    <row r="17" spans="4:6" x14ac:dyDescent="0.35">
      <c r="D17" s="1" t="s">
        <v>130</v>
      </c>
      <c r="E17" s="97">
        <v>99200</v>
      </c>
      <c r="F17" s="97">
        <v>95800</v>
      </c>
    </row>
    <row r="18" spans="4:6" ht="108" x14ac:dyDescent="0.35">
      <c r="E18" s="96" t="s">
        <v>149</v>
      </c>
    </row>
  </sheetData>
  <hyperlinks>
    <hyperlink ref="L8" r:id="rId1" xr:uid="{5F5B2CEC-C573-4BEA-89E2-BA2714665685}"/>
    <hyperlink ref="L10" r:id="rId2" xr:uid="{E4DA7F6B-9BDF-453C-97B2-4A46B61F317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E7C66-904D-4AE9-AFEF-055113A6B959}">
  <dimension ref="A1:C71"/>
  <sheetViews>
    <sheetView topLeftCell="A37" workbookViewId="0">
      <selection activeCell="J80" sqref="J80"/>
    </sheetView>
  </sheetViews>
  <sheetFormatPr defaultRowHeight="12.75" x14ac:dyDescent="0.2"/>
  <cols>
    <col min="1" max="1" width="13" customWidth="1"/>
    <col min="2" max="2" width="37.85546875" bestFit="1" customWidth="1"/>
    <col min="3" max="3" width="43.28515625" customWidth="1"/>
  </cols>
  <sheetData>
    <row r="1" spans="1:3" ht="18" x14ac:dyDescent="0.2">
      <c r="A1" s="9" t="s">
        <v>3</v>
      </c>
      <c r="B1" s="9" t="s">
        <v>4</v>
      </c>
      <c r="C1" s="10" t="s">
        <v>47</v>
      </c>
    </row>
    <row r="2" spans="1:3" ht="18" x14ac:dyDescent="0.2">
      <c r="A2" s="6">
        <v>34</v>
      </c>
      <c r="B2" s="7" t="s">
        <v>48</v>
      </c>
      <c r="C2" s="8">
        <v>1167</v>
      </c>
    </row>
    <row r="3" spans="1:3" ht="18" x14ac:dyDescent="0.2">
      <c r="A3" s="6">
        <v>701</v>
      </c>
      <c r="B3" s="7" t="s">
        <v>49</v>
      </c>
      <c r="C3" s="8">
        <v>240</v>
      </c>
    </row>
    <row r="4" spans="1:3" ht="18" x14ac:dyDescent="0.2">
      <c r="A4" s="6">
        <v>10</v>
      </c>
      <c r="B4" s="7" t="s">
        <v>50</v>
      </c>
      <c r="C4" s="8">
        <v>44</v>
      </c>
    </row>
    <row r="5" spans="1:3" ht="18" x14ac:dyDescent="0.2">
      <c r="A5" s="6">
        <v>51</v>
      </c>
      <c r="B5" s="7" t="s">
        <v>51</v>
      </c>
      <c r="C5" s="8">
        <v>90</v>
      </c>
    </row>
    <row r="6" spans="1:3" ht="18" x14ac:dyDescent="0.2">
      <c r="A6" s="6">
        <v>54</v>
      </c>
      <c r="B6" s="7" t="s">
        <v>52</v>
      </c>
      <c r="C6" s="8">
        <v>108</v>
      </c>
    </row>
    <row r="7" spans="1:3" ht="18" x14ac:dyDescent="0.2">
      <c r="A7" s="6">
        <v>41</v>
      </c>
      <c r="B7" s="7" t="s">
        <v>53</v>
      </c>
      <c r="C7" s="8">
        <v>1774</v>
      </c>
    </row>
    <row r="8" spans="1:3" ht="18" x14ac:dyDescent="0.2">
      <c r="A8" s="6">
        <v>55</v>
      </c>
      <c r="B8" s="7" t="s">
        <v>54</v>
      </c>
      <c r="C8" s="8">
        <v>68</v>
      </c>
    </row>
    <row r="9" spans="1:3" ht="18" x14ac:dyDescent="0.2">
      <c r="A9" s="6">
        <v>72</v>
      </c>
      <c r="B9" s="7" t="s">
        <v>55</v>
      </c>
      <c r="C9" s="8">
        <v>365</v>
      </c>
    </row>
    <row r="10" spans="1:3" ht="18" x14ac:dyDescent="0.2">
      <c r="A10" s="6">
        <v>27</v>
      </c>
      <c r="B10" s="7" t="s">
        <v>56</v>
      </c>
      <c r="C10" s="8">
        <v>255</v>
      </c>
    </row>
    <row r="11" spans="1:3" ht="18" x14ac:dyDescent="0.2">
      <c r="A11" s="6">
        <v>49</v>
      </c>
      <c r="B11" s="7" t="s">
        <v>57</v>
      </c>
      <c r="C11" s="8">
        <v>27</v>
      </c>
    </row>
    <row r="12" spans="1:3" ht="18" x14ac:dyDescent="0.2">
      <c r="A12" s="6">
        <v>23</v>
      </c>
      <c r="B12" s="7" t="s">
        <v>58</v>
      </c>
      <c r="C12" s="8">
        <v>1655</v>
      </c>
    </row>
    <row r="13" spans="1:3" ht="18" x14ac:dyDescent="0.2">
      <c r="A13" s="6">
        <v>33</v>
      </c>
      <c r="B13" s="7" t="s">
        <v>59</v>
      </c>
      <c r="C13" s="8">
        <v>990</v>
      </c>
    </row>
    <row r="14" spans="1:3" ht="18" x14ac:dyDescent="0.2">
      <c r="A14" s="6">
        <v>71</v>
      </c>
      <c r="B14" s="7" t="s">
        <v>60</v>
      </c>
      <c r="C14" s="8">
        <v>602</v>
      </c>
    </row>
    <row r="15" spans="1:3" ht="18" x14ac:dyDescent="0.2">
      <c r="A15" s="6">
        <v>43</v>
      </c>
      <c r="B15" s="7" t="s">
        <v>61</v>
      </c>
      <c r="C15" s="8">
        <v>2104</v>
      </c>
    </row>
    <row r="16" spans="1:3" ht="18" x14ac:dyDescent="0.2">
      <c r="A16" s="6">
        <v>65</v>
      </c>
      <c r="B16" s="7" t="s">
        <v>62</v>
      </c>
      <c r="C16" s="8">
        <v>503</v>
      </c>
    </row>
    <row r="17" spans="1:3" ht="18" x14ac:dyDescent="0.2">
      <c r="A17" s="6">
        <v>2</v>
      </c>
      <c r="B17" s="7" t="s">
        <v>63</v>
      </c>
      <c r="C17" s="8">
        <v>255</v>
      </c>
    </row>
    <row r="18" spans="1:3" ht="18" x14ac:dyDescent="0.2">
      <c r="A18" s="6">
        <v>861</v>
      </c>
      <c r="B18" s="7" t="s">
        <v>64</v>
      </c>
      <c r="C18" s="8">
        <v>109</v>
      </c>
    </row>
    <row r="19" spans="1:3" ht="18" x14ac:dyDescent="0.2">
      <c r="A19" s="6">
        <v>37</v>
      </c>
      <c r="B19" s="7" t="s">
        <v>65</v>
      </c>
      <c r="C19" s="8">
        <v>1114</v>
      </c>
    </row>
    <row r="20" spans="1:3" ht="18" x14ac:dyDescent="0.2">
      <c r="A20" s="6">
        <v>1</v>
      </c>
      <c r="B20" s="7" t="s">
        <v>66</v>
      </c>
      <c r="C20" s="8">
        <v>161</v>
      </c>
    </row>
    <row r="21" spans="1:3" ht="18" x14ac:dyDescent="0.2">
      <c r="A21" s="6">
        <v>81</v>
      </c>
      <c r="B21" s="7" t="s">
        <v>67</v>
      </c>
      <c r="C21" s="8">
        <v>39</v>
      </c>
    </row>
    <row r="22" spans="1:3" ht="18" x14ac:dyDescent="0.2">
      <c r="A22" s="6">
        <v>78</v>
      </c>
      <c r="B22" s="7" t="s">
        <v>68</v>
      </c>
      <c r="C22" s="8">
        <v>121</v>
      </c>
    </row>
    <row r="23" spans="1:3" ht="18" x14ac:dyDescent="0.2">
      <c r="A23" s="6">
        <v>74</v>
      </c>
      <c r="B23" s="7" t="s">
        <v>69</v>
      </c>
      <c r="C23" s="8">
        <v>72</v>
      </c>
    </row>
    <row r="24" spans="1:3" ht="18" x14ac:dyDescent="0.2">
      <c r="A24" s="6">
        <v>18</v>
      </c>
      <c r="B24" s="7" t="s">
        <v>70</v>
      </c>
      <c r="C24" s="8">
        <v>57</v>
      </c>
    </row>
    <row r="25" spans="1:3" ht="18" x14ac:dyDescent="0.2">
      <c r="A25" s="6">
        <v>61</v>
      </c>
      <c r="B25" s="7" t="s">
        <v>71</v>
      </c>
      <c r="C25" s="8">
        <v>1295</v>
      </c>
    </row>
    <row r="26" spans="1:3" ht="18" x14ac:dyDescent="0.2">
      <c r="A26" s="6">
        <v>64</v>
      </c>
      <c r="B26" s="7" t="s">
        <v>72</v>
      </c>
      <c r="C26" s="8">
        <v>91</v>
      </c>
    </row>
    <row r="27" spans="1:3" ht="18" x14ac:dyDescent="0.2">
      <c r="A27" s="6">
        <v>50</v>
      </c>
      <c r="B27" s="7" t="s">
        <v>73</v>
      </c>
      <c r="C27" s="8">
        <v>42</v>
      </c>
    </row>
    <row r="28" spans="1:3" ht="18" x14ac:dyDescent="0.2">
      <c r="A28" s="6">
        <v>73</v>
      </c>
      <c r="B28" s="7" t="s">
        <v>74</v>
      </c>
      <c r="C28" s="8">
        <v>985</v>
      </c>
    </row>
    <row r="29" spans="1:3" ht="18" x14ac:dyDescent="0.2">
      <c r="A29" s="6">
        <v>3</v>
      </c>
      <c r="B29" s="7" t="s">
        <v>75</v>
      </c>
      <c r="C29" s="8">
        <v>71</v>
      </c>
    </row>
    <row r="30" spans="1:3" ht="18" x14ac:dyDescent="0.2">
      <c r="A30" s="6">
        <v>80</v>
      </c>
      <c r="B30" s="7" t="s">
        <v>76</v>
      </c>
      <c r="C30" s="8">
        <v>66</v>
      </c>
    </row>
    <row r="31" spans="1:3" ht="18" x14ac:dyDescent="0.2">
      <c r="A31" s="6">
        <v>20</v>
      </c>
      <c r="B31" s="7" t="s">
        <v>77</v>
      </c>
      <c r="C31" s="8">
        <v>253</v>
      </c>
    </row>
    <row r="32" spans="1:3" ht="18" x14ac:dyDescent="0.2">
      <c r="A32" s="6">
        <v>66</v>
      </c>
      <c r="B32" s="7" t="s">
        <v>78</v>
      </c>
      <c r="C32" s="8">
        <v>33</v>
      </c>
    </row>
    <row r="33" spans="1:3" ht="18" x14ac:dyDescent="0.2">
      <c r="A33" s="6">
        <v>35</v>
      </c>
      <c r="B33" s="7" t="s">
        <v>79</v>
      </c>
      <c r="C33" s="8">
        <v>1723</v>
      </c>
    </row>
    <row r="34" spans="1:3" ht="18" x14ac:dyDescent="0.2">
      <c r="A34" s="6">
        <v>42</v>
      </c>
      <c r="B34" s="7" t="s">
        <v>80</v>
      </c>
      <c r="C34" s="8">
        <v>1102</v>
      </c>
    </row>
    <row r="35" spans="1:3" ht="18" x14ac:dyDescent="0.2">
      <c r="A35" s="6">
        <v>75</v>
      </c>
      <c r="B35" s="7" t="s">
        <v>81</v>
      </c>
      <c r="C35" s="8">
        <v>414</v>
      </c>
    </row>
    <row r="36" spans="1:3" ht="18" x14ac:dyDescent="0.2">
      <c r="A36" s="6">
        <v>69</v>
      </c>
      <c r="B36" s="7" t="s">
        <v>82</v>
      </c>
      <c r="C36" s="8">
        <v>266</v>
      </c>
    </row>
    <row r="37" spans="1:3" ht="18" x14ac:dyDescent="0.2">
      <c r="A37" s="6">
        <v>68</v>
      </c>
      <c r="B37" s="7" t="s">
        <v>83</v>
      </c>
      <c r="C37" s="8">
        <v>884</v>
      </c>
    </row>
    <row r="38" spans="1:3" ht="18" x14ac:dyDescent="0.2">
      <c r="A38" s="6">
        <v>56</v>
      </c>
      <c r="B38" s="7" t="s">
        <v>84</v>
      </c>
      <c r="C38" s="8">
        <v>178</v>
      </c>
    </row>
    <row r="39" spans="1:3" ht="18" x14ac:dyDescent="0.2">
      <c r="A39" s="6">
        <v>7</v>
      </c>
      <c r="B39" s="7" t="s">
        <v>85</v>
      </c>
      <c r="C39" s="8">
        <v>208</v>
      </c>
    </row>
    <row r="40" spans="1:3" ht="18" x14ac:dyDescent="0.2">
      <c r="A40" s="6">
        <v>40</v>
      </c>
      <c r="B40" s="7" t="s">
        <v>86</v>
      </c>
      <c r="C40" s="8">
        <v>536</v>
      </c>
    </row>
    <row r="41" spans="1:3" ht="18" x14ac:dyDescent="0.2">
      <c r="A41" s="6">
        <v>31</v>
      </c>
      <c r="B41" s="7" t="s">
        <v>87</v>
      </c>
      <c r="C41" s="8">
        <v>114</v>
      </c>
    </row>
    <row r="42" spans="1:3" ht="18" x14ac:dyDescent="0.2">
      <c r="A42" s="6">
        <v>92</v>
      </c>
      <c r="B42" s="7" t="s">
        <v>88</v>
      </c>
      <c r="C42" s="8">
        <v>30</v>
      </c>
    </row>
    <row r="43" spans="1:3" ht="18" x14ac:dyDescent="0.2">
      <c r="A43" s="6">
        <v>83</v>
      </c>
      <c r="B43" s="7" t="s">
        <v>89</v>
      </c>
      <c r="C43" s="8">
        <v>406</v>
      </c>
    </row>
    <row r="44" spans="1:3" ht="18" x14ac:dyDescent="0.2">
      <c r="A44" s="6">
        <v>44</v>
      </c>
      <c r="B44" s="7" t="s">
        <v>90</v>
      </c>
      <c r="C44" s="8">
        <v>1021</v>
      </c>
    </row>
    <row r="45" spans="1:3" ht="18" x14ac:dyDescent="0.2">
      <c r="A45" s="6">
        <v>67</v>
      </c>
      <c r="B45" s="7" t="s">
        <v>91</v>
      </c>
      <c r="C45" s="8">
        <v>361</v>
      </c>
    </row>
    <row r="46" spans="1:3" ht="18" x14ac:dyDescent="0.2">
      <c r="A46" s="6">
        <v>60</v>
      </c>
      <c r="B46" s="7" t="s">
        <v>92</v>
      </c>
      <c r="C46" s="8">
        <v>355</v>
      </c>
    </row>
    <row r="47" spans="1:3" ht="18" x14ac:dyDescent="0.2">
      <c r="A47" s="6">
        <v>591</v>
      </c>
      <c r="B47" s="7" t="s">
        <v>93</v>
      </c>
      <c r="C47" s="8">
        <v>211</v>
      </c>
    </row>
    <row r="48" spans="1:3" ht="18" x14ac:dyDescent="0.2">
      <c r="A48" s="6">
        <v>571</v>
      </c>
      <c r="B48" s="7" t="s">
        <v>94</v>
      </c>
      <c r="C48" s="8">
        <v>804</v>
      </c>
    </row>
    <row r="49" spans="1:3" ht="18" x14ac:dyDescent="0.2">
      <c r="A49" s="6">
        <v>52</v>
      </c>
      <c r="B49" s="7" t="s">
        <v>95</v>
      </c>
      <c r="C49" s="8">
        <v>178</v>
      </c>
    </row>
    <row r="50" spans="1:3" ht="18" x14ac:dyDescent="0.2">
      <c r="A50" s="6">
        <v>17</v>
      </c>
      <c r="B50" s="7" t="s">
        <v>96</v>
      </c>
      <c r="C50" s="8">
        <v>30</v>
      </c>
    </row>
    <row r="51" spans="1:3" ht="18" x14ac:dyDescent="0.2">
      <c r="A51" s="6">
        <v>47</v>
      </c>
      <c r="B51" s="7" t="s">
        <v>147</v>
      </c>
      <c r="C51" s="8">
        <v>178</v>
      </c>
    </row>
    <row r="52" spans="1:3" ht="18" x14ac:dyDescent="0.2">
      <c r="A52" s="6">
        <v>28</v>
      </c>
      <c r="B52" s="7" t="s">
        <v>97</v>
      </c>
      <c r="C52" s="8">
        <v>201</v>
      </c>
    </row>
    <row r="53" spans="1:3" ht="18" x14ac:dyDescent="0.2">
      <c r="A53" s="6">
        <v>19</v>
      </c>
      <c r="B53" s="7" t="s">
        <v>98</v>
      </c>
      <c r="C53" s="8">
        <v>80</v>
      </c>
    </row>
    <row r="54" spans="1:3" ht="18" x14ac:dyDescent="0.2">
      <c r="A54" s="6">
        <v>38</v>
      </c>
      <c r="B54" s="7" t="s">
        <v>99</v>
      </c>
      <c r="C54" s="8">
        <v>1513</v>
      </c>
    </row>
    <row r="55" spans="1:3" ht="18" x14ac:dyDescent="0.2">
      <c r="A55" s="6">
        <v>63</v>
      </c>
      <c r="B55" s="7" t="s">
        <v>100</v>
      </c>
      <c r="C55" s="8">
        <v>472</v>
      </c>
    </row>
    <row r="56" spans="1:3" ht="18" x14ac:dyDescent="0.2">
      <c r="A56" s="6">
        <v>48</v>
      </c>
      <c r="B56" s="7" t="s">
        <v>101</v>
      </c>
      <c r="C56" s="8">
        <v>332</v>
      </c>
    </row>
    <row r="57" spans="1:3" ht="18" x14ac:dyDescent="0.2">
      <c r="A57" s="6">
        <v>93</v>
      </c>
      <c r="B57" s="7" t="s">
        <v>102</v>
      </c>
      <c r="C57" s="8">
        <v>423</v>
      </c>
    </row>
    <row r="58" spans="1:3" ht="18" x14ac:dyDescent="0.2">
      <c r="A58" s="6">
        <v>62</v>
      </c>
      <c r="B58" s="7" t="s">
        <v>103</v>
      </c>
      <c r="C58" s="8">
        <v>834</v>
      </c>
    </row>
    <row r="59" spans="1:3" ht="18" x14ac:dyDescent="0.2">
      <c r="A59" s="6">
        <v>53</v>
      </c>
      <c r="B59" s="7" t="s">
        <v>104</v>
      </c>
      <c r="C59" s="8">
        <v>169</v>
      </c>
    </row>
    <row r="60" spans="1:3" ht="18" x14ac:dyDescent="0.2">
      <c r="A60" s="6">
        <v>87</v>
      </c>
      <c r="B60" s="7" t="s">
        <v>105</v>
      </c>
      <c r="C60" s="8">
        <v>24</v>
      </c>
    </row>
    <row r="61" spans="1:3" ht="18" x14ac:dyDescent="0.2">
      <c r="A61" s="6">
        <v>46</v>
      </c>
      <c r="B61" s="7" t="s">
        <v>106</v>
      </c>
      <c r="C61" s="8">
        <v>234</v>
      </c>
    </row>
    <row r="62" spans="1:3" ht="18" x14ac:dyDescent="0.2">
      <c r="A62" s="6">
        <v>36</v>
      </c>
      <c r="B62" s="7" t="s">
        <v>107</v>
      </c>
      <c r="C62" s="8">
        <v>4990</v>
      </c>
    </row>
    <row r="63" spans="1:3" ht="18" x14ac:dyDescent="0.2">
      <c r="A63" s="6">
        <v>881</v>
      </c>
      <c r="B63" s="7" t="s">
        <v>108</v>
      </c>
      <c r="C63" s="8">
        <v>227</v>
      </c>
    </row>
    <row r="64" spans="1:3" ht="18" x14ac:dyDescent="0.2">
      <c r="A64" s="6">
        <v>85</v>
      </c>
      <c r="B64" s="7" t="s">
        <v>109</v>
      </c>
      <c r="C64" s="8">
        <v>85</v>
      </c>
    </row>
    <row r="65" spans="1:3" ht="18" x14ac:dyDescent="0.2">
      <c r="A65" s="6">
        <v>84</v>
      </c>
      <c r="B65" s="7" t="s">
        <v>110</v>
      </c>
      <c r="C65" s="8">
        <v>28</v>
      </c>
    </row>
    <row r="66" spans="1:3" ht="18" x14ac:dyDescent="0.2">
      <c r="A66" s="6">
        <v>22</v>
      </c>
      <c r="B66" s="7" t="s">
        <v>111</v>
      </c>
      <c r="C66" s="8">
        <v>561</v>
      </c>
    </row>
    <row r="67" spans="1:3" ht="18" x14ac:dyDescent="0.2">
      <c r="A67" s="6">
        <v>391</v>
      </c>
      <c r="B67" s="7" t="s">
        <v>112</v>
      </c>
      <c r="C67" s="8">
        <v>1822</v>
      </c>
    </row>
    <row r="68" spans="1:3" ht="18" x14ac:dyDescent="0.2">
      <c r="A68" s="6">
        <v>392</v>
      </c>
      <c r="B68" s="7" t="s">
        <v>113</v>
      </c>
      <c r="C68" s="8">
        <v>1260</v>
      </c>
    </row>
    <row r="69" spans="1:3" ht="18" x14ac:dyDescent="0.2">
      <c r="A69" s="6">
        <v>45</v>
      </c>
      <c r="B69" s="7" t="s">
        <v>114</v>
      </c>
      <c r="C69" s="8">
        <v>463</v>
      </c>
    </row>
    <row r="70" spans="1:3" ht="18" x14ac:dyDescent="0.2">
      <c r="A70" s="6">
        <v>4</v>
      </c>
      <c r="B70" s="7" t="s">
        <v>115</v>
      </c>
      <c r="C70" s="8">
        <v>79</v>
      </c>
    </row>
    <row r="71" spans="1:3" ht="18" x14ac:dyDescent="0.2">
      <c r="A71" s="6"/>
      <c r="B71" s="7"/>
      <c r="C71" s="8">
        <f>SUBTOTAL(109,Table1[FTE as of Sept 30,2023 (rounded up)])</f>
        <v>37552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2025-26 (New-monthly)</vt:lpstr>
      <vt:lpstr>2025-26 (Annual)</vt:lpstr>
      <vt:lpstr>2025-26 (Example)</vt:lpstr>
      <vt:lpstr>CPP &amp; EI Max</vt:lpstr>
      <vt:lpstr>Local List</vt:lpstr>
    </vt:vector>
  </TitlesOfParts>
  <Company>BCTF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Michael Infante</cp:lastModifiedBy>
  <cp:lastPrinted>2025-09-17T20:02:14Z</cp:lastPrinted>
  <dcterms:created xsi:type="dcterms:W3CDTF">2005-10-13T21:13:03Z</dcterms:created>
  <dcterms:modified xsi:type="dcterms:W3CDTF">2025-09-17T20:07:28Z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